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nagaishi\Desktop\"/>
    </mc:Choice>
  </mc:AlternateContent>
  <xr:revisionPtr revIDLastSave="0" documentId="13_ncr:1_{B991ECF7-756D-4C0F-BF33-4EFD4D8387A7}" xr6:coauthVersionLast="47" xr6:coauthVersionMax="47" xr10:uidLastSave="{00000000-0000-0000-0000-000000000000}"/>
  <bookViews>
    <workbookView xWindow="-120" yWindow="-120" windowWidth="29040" windowHeight="15840" xr2:uid="{00000000-000D-0000-FFFF-FFFF00000000}"/>
  </bookViews>
  <sheets>
    <sheet name="要望障害一覧" sheetId="2" r:id="rId1"/>
    <sheet name="集計表 (2020～)" sheetId="9" r:id="rId2"/>
    <sheet name="Sheet1" sheetId="13" r:id="rId3"/>
    <sheet name="報告用集計" sheetId="1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Fill" localSheetId="1" hidden="1">#REF!</definedName>
    <definedName name="_Fill" localSheetId="3" hidden="1">#REF!</definedName>
    <definedName name="_Fill" hidden="1">#REF!</definedName>
    <definedName name="_xlnm._FilterDatabase" localSheetId="0" hidden="1">要望障害一覧!$A$3:$AC$707</definedName>
    <definedName name="_Order1" hidden="1">1</definedName>
    <definedName name="_Order2" hidden="1">1</definedName>
    <definedName name="\0" localSheetId="1">#REF!</definedName>
    <definedName name="\0" localSheetId="3">#REF!</definedName>
    <definedName name="\0">#REF!</definedName>
    <definedName name="\a" localSheetId="1">#REF!</definedName>
    <definedName name="\a" localSheetId="3">#REF!</definedName>
    <definedName name="\a">#REF!</definedName>
    <definedName name="\c" localSheetId="1">#REF!</definedName>
    <definedName name="\c" localSheetId="3">#REF!</definedName>
    <definedName name="\c">#REF!</definedName>
    <definedName name="\j" localSheetId="1">#REF!</definedName>
    <definedName name="\j" localSheetId="3">#REF!</definedName>
    <definedName name="\j">#REF!</definedName>
    <definedName name="\k" localSheetId="1">#REF!</definedName>
    <definedName name="\k" localSheetId="3">#REF!</definedName>
    <definedName name="\k">#REF!</definedName>
    <definedName name="\p" localSheetId="1">#REF!</definedName>
    <definedName name="\p" localSheetId="3">#REF!</definedName>
    <definedName name="\p">#REF!</definedName>
    <definedName name="\v" localSheetId="1">#REF!</definedName>
    <definedName name="\v" localSheetId="3">#REF!</definedName>
    <definedName name="\v">#REF!</definedName>
    <definedName name="BXX011開" localSheetId="1">[1]!BXX011開</definedName>
    <definedName name="BXX011開" localSheetId="3">[1]!BXX011開</definedName>
    <definedName name="BXX011開">[1]!BXX011開</definedName>
    <definedName name="BXX012開" localSheetId="1">[1]!BXX012開</definedName>
    <definedName name="BXX012開" localSheetId="3">[1]!BXX012開</definedName>
    <definedName name="BXX012開">[1]!BXX012開</definedName>
    <definedName name="C_" localSheetId="1">#REF!</definedName>
    <definedName name="C_" localSheetId="3">#REF!</definedName>
    <definedName name="C_">#REF!</definedName>
    <definedName name="DBF001開" localSheetId="1">[2]!DBF001開</definedName>
    <definedName name="DBF001開" localSheetId="3">[2]!DBF001開</definedName>
    <definedName name="DBF001開">[2]!DBF001開</definedName>
    <definedName name="DBF002開" localSheetId="1">[2]!DBF002開</definedName>
    <definedName name="DBF002開" localSheetId="3">[2]!DBF002開</definedName>
    <definedName name="DBF002開">[2]!DBF002開</definedName>
    <definedName name="DBF003開" localSheetId="1">[2]!DBF003開</definedName>
    <definedName name="DBF003開" localSheetId="3">[2]!DBF003開</definedName>
    <definedName name="DBF003開">[2]!DBF003開</definedName>
    <definedName name="DBF004開" localSheetId="1">[2]!DBF004開</definedName>
    <definedName name="DBF004開" localSheetId="3">[2]!DBF004開</definedName>
    <definedName name="DBF004開">[2]!DBF004開</definedName>
    <definedName name="DBF005開" localSheetId="1">[2]!DBF005開</definedName>
    <definedName name="DBF005開" localSheetId="3">[2]!DBF005開</definedName>
    <definedName name="DBF005開">[2]!DBF005開</definedName>
    <definedName name="DBF006開" localSheetId="1">[2]!DBF006開</definedName>
    <definedName name="DBF006開" localSheetId="3">[2]!DBF006開</definedName>
    <definedName name="DBF006開">[2]!DBF006開</definedName>
    <definedName name="DBFP11開" localSheetId="1">[2]!DBFP11開</definedName>
    <definedName name="DBFP11開" localSheetId="3">[2]!DBFP11開</definedName>
    <definedName name="DBFP11開">[2]!DBFP11開</definedName>
    <definedName name="DBFP12開" localSheetId="1">[2]!DBFP12開</definedName>
    <definedName name="DBFP12開" localSheetId="3">[2]!DBFP12開</definedName>
    <definedName name="DBFP12開">[2]!DBFP12開</definedName>
    <definedName name="DBFP13開" localSheetId="1">[2]!DBFP13開</definedName>
    <definedName name="DBFP13開" localSheetId="3">[2]!DBFP13開</definedName>
    <definedName name="DBFP13開">[2]!DBFP13開</definedName>
    <definedName name="DBFP14開" localSheetId="1">[2]!DBFP14開</definedName>
    <definedName name="DBFP14開" localSheetId="3">[2]!DBFP14開</definedName>
    <definedName name="DBFP14開">[2]!DBFP14開</definedName>
    <definedName name="DBFP15開" localSheetId="1">[2]!DBFP15開</definedName>
    <definedName name="DBFP15開" localSheetId="3">[2]!DBFP15開</definedName>
    <definedName name="DBFP15開">[2]!DBFP15開</definedName>
    <definedName name="DBFP16開" localSheetId="1">[2]!DBFP16開</definedName>
    <definedName name="DBFP16開" localSheetId="3">[2]!DBFP16開</definedName>
    <definedName name="DBFP16開">[2]!DBFP16開</definedName>
    <definedName name="DBFP17開" localSheetId="1">[2]!DBFP17開</definedName>
    <definedName name="DBFP17開" localSheetId="3">[2]!DBFP17開</definedName>
    <definedName name="DBFP17開">[2]!DBFP17開</definedName>
    <definedName name="DBFP18開" localSheetId="1">[2]!DBFP18開</definedName>
    <definedName name="DBFP18開" localSheetId="3">[2]!DBFP18開</definedName>
    <definedName name="DBFP18開">[2]!DBFP18開</definedName>
    <definedName name="DBFP19開" localSheetId="1">[2]!DBFP19開</definedName>
    <definedName name="DBFP19開" localSheetId="3">[2]!DBFP19開</definedName>
    <definedName name="DBFP19開">[2]!DBFP19開</definedName>
    <definedName name="DBFP1A開" localSheetId="1">[2]!DBFP1A開</definedName>
    <definedName name="DBFP1A開" localSheetId="3">[2]!DBFP1A開</definedName>
    <definedName name="DBFP1A開">[2]!DBFP1A開</definedName>
    <definedName name="DBFP1B開" localSheetId="1">[2]!DBFP1B開</definedName>
    <definedName name="DBFP1B開" localSheetId="3">[2]!DBFP1B開</definedName>
    <definedName name="DBFP1B開">[2]!DBFP1B開</definedName>
    <definedName name="DBFP1C開" localSheetId="1">[2]!DBFP1C開</definedName>
    <definedName name="DBFP1C開" localSheetId="3">[2]!DBFP1C開</definedName>
    <definedName name="DBFP1C開">[2]!DBFP1C開</definedName>
    <definedName name="DBFP1D開" localSheetId="1">[2]!DBFP1D開</definedName>
    <definedName name="DBFP1D開" localSheetId="3">[2]!DBFP1D開</definedName>
    <definedName name="DBFP1D開">[2]!DBFP1D開</definedName>
    <definedName name="ddd">[3]基本情報!$B$5:$G$14</definedName>
    <definedName name="E" localSheetId="1">#REF!</definedName>
    <definedName name="E" localSheetId="3">#REF!</definedName>
    <definedName name="E">#REF!</definedName>
    <definedName name="E0B041開" localSheetId="1">[4]!E0B041開</definedName>
    <definedName name="E0B041開" localSheetId="3">[4]!E0B041開</definedName>
    <definedName name="E0B041開">[4]!E0B041開</definedName>
    <definedName name="E0B042開" localSheetId="1">[4]!E0B042開</definedName>
    <definedName name="E0B042開" localSheetId="3">[4]!E0B042開</definedName>
    <definedName name="E0B042開">[4]!E0B042開</definedName>
    <definedName name="E0B043開" localSheetId="1">[4]!E0B043開</definedName>
    <definedName name="E0B043開" localSheetId="3">[4]!E0B043開</definedName>
    <definedName name="E0B043開">[4]!E0B043開</definedName>
    <definedName name="E0B044開" localSheetId="1">[4]!E0B044開</definedName>
    <definedName name="E0B044開" localSheetId="3">[4]!E0B044開</definedName>
    <definedName name="E0B044開">[4]!E0B044開</definedName>
    <definedName name="E0B045開" localSheetId="1">[4]!E0B045開</definedName>
    <definedName name="E0B045開" localSheetId="3">[4]!E0B045開</definedName>
    <definedName name="E0B045開">[4]!E0B045開</definedName>
    <definedName name="E0B046開" localSheetId="1">[4]!E0B046開</definedName>
    <definedName name="E0B046開" localSheetId="3">[4]!E0B046開</definedName>
    <definedName name="E0B046開">[4]!E0B046開</definedName>
    <definedName name="E0B047開" localSheetId="1">[4]!E0B047開</definedName>
    <definedName name="E0B047開" localSheetId="3">[4]!E0B047開</definedName>
    <definedName name="E0B047開">[4]!E0B047開</definedName>
    <definedName name="_xlnm.Extract" localSheetId="1">#REF!</definedName>
    <definedName name="_xlnm.Extract" localSheetId="3">#REF!</definedName>
    <definedName name="_xlnm.Extract">#REF!</definedName>
    <definedName name="HS12_PC" localSheetId="3">#REF!</definedName>
    <definedName name="HS12_PC">#REF!</definedName>
    <definedName name="HS12_TPGT" localSheetId="3">#REF!</definedName>
    <definedName name="HS12_TPGT">#REF!</definedName>
    <definedName name="HS12_仕切元入力" localSheetId="3">#REF!</definedName>
    <definedName name="HS12_仕切元入力">#REF!</definedName>
    <definedName name="HTML_CodePage" hidden="1">932</definedName>
    <definedName name="HTML_Control" localSheetId="3" hidden="1">{"'左補足'!$C$128:$C$132","'左補足'!$C$80:$G$94"}</definedName>
    <definedName name="HTML_Control" hidden="1">{"'左補足'!$C$128:$C$132","'左補足'!$C$80:$G$94"}</definedName>
    <definedName name="HTML_Control2" localSheetId="3" hidden="1">{"'左補足'!$C$128:$C$132","'左補足'!$C$80:$G$94"}</definedName>
    <definedName name="HTML_Control2" hidden="1">{"'左補足'!$C$128:$C$132","'左補足'!$C$80:$G$94"}</definedName>
    <definedName name="HTML_Description" hidden="1">""</definedName>
    <definedName name="HTML_Email" hidden="1">""</definedName>
    <definedName name="HTML_Header" hidden="1">"左補足"</definedName>
    <definedName name="HTML_LastUpdate" hidden="1">"00/02/03"</definedName>
    <definedName name="HTML_LineAfter" hidden="1">FALSE</definedName>
    <definedName name="HTML_LineBefore" hidden="1">FALSE</definedName>
    <definedName name="HTML_Name" hidden="1">"ｏｏｎｏ"</definedName>
    <definedName name="HTML_OBDlg2" hidden="1">TRUE</definedName>
    <definedName name="HTML_OBDlg4" hidden="1">TRUE</definedName>
    <definedName name="HTML_OS" hidden="1">0</definedName>
    <definedName name="HTML_PathFile" hidden="1">"C:\work\MyHTML.htm"</definedName>
    <definedName name="HTML_Title" hidden="1">"議事録"</definedName>
    <definedName name="J" localSheetId="1">#REF!</definedName>
    <definedName name="J" localSheetId="3">#REF!</definedName>
    <definedName name="J">#REF!</definedName>
    <definedName name="K" localSheetId="1">#REF!</definedName>
    <definedName name="K" localSheetId="3">#REF!</definedName>
    <definedName name="K">#REF!</definedName>
    <definedName name="kunny" localSheetId="1">[5]!kunny</definedName>
    <definedName name="kunny" localSheetId="3">[5]!kunny</definedName>
    <definedName name="kunny">[5]!kunny</definedName>
    <definedName name="L" localSheetId="1">#REF!</definedName>
    <definedName name="L" localSheetId="3">#REF!</definedName>
    <definedName name="L">#REF!</definedName>
    <definedName name="P" localSheetId="1">#REF!</definedName>
    <definedName name="P" localSheetId="3">#REF!</definedName>
    <definedName name="P">#REF!</definedName>
    <definedName name="_xlnm.Print_Area" localSheetId="1">'集計表 (2020～)'!$A$1:$AK$35</definedName>
    <definedName name="_xlnm.Print_Area" localSheetId="3">報告用集計!$A$1:$M$330</definedName>
    <definedName name="_xlnm.Print_Area" localSheetId="0">要望障害一覧!$A:$W</definedName>
    <definedName name="_xlnm.Print_Area">#N/A</definedName>
    <definedName name="Print_Area_MI">[6]大阪ホスト!$AH$45:$BD$50</definedName>
    <definedName name="_xlnm.Print_Titles" localSheetId="0">要望障害一覧!$1:$3</definedName>
    <definedName name="Q" localSheetId="1">#REF!</definedName>
    <definedName name="Q" localSheetId="3">#REF!</definedName>
    <definedName name="Q">#REF!</definedName>
    <definedName name="R_" localSheetId="1">#REF!</definedName>
    <definedName name="R_" localSheetId="3">#REF!</definedName>
    <definedName name="R_">#REF!</definedName>
    <definedName name="Record2" localSheetId="1">[7]!Record2</definedName>
    <definedName name="Record2" localSheetId="3">[7]!Record2</definedName>
    <definedName name="Record2">[7]!Record2</definedName>
    <definedName name="Record3" localSheetId="1">[7]!Record3</definedName>
    <definedName name="Record3" localSheetId="3">[7]!Record3</definedName>
    <definedName name="Record3">[7]!Record3</definedName>
    <definedName name="Record5" localSheetId="1">[7]!Record5</definedName>
    <definedName name="Record5" localSheetId="3">[7]!Record5</definedName>
    <definedName name="Record5">[7]!Record5</definedName>
    <definedName name="T" localSheetId="1">#REF!</definedName>
    <definedName name="T" localSheetId="3">#REF!</definedName>
    <definedName name="T">#REF!</definedName>
    <definedName name="W" localSheetId="1">#REF!</definedName>
    <definedName name="W" localSheetId="3">#REF!</definedName>
    <definedName name="W">#REF!</definedName>
    <definedName name="Y" localSheetId="1">#REF!</definedName>
    <definedName name="Y" localSheetId="3">#REF!</definedName>
    <definedName name="Y">#REF!</definedName>
    <definedName name="Z_01E81E42_CE61_4135_9337_FFE7CCE4DE4B_.wvu.FilterData" localSheetId="0" hidden="1">要望障害一覧!$A$3:$W$3</definedName>
    <definedName name="Z_03CB2A38_8389_49D3_8AC2_C762EA81E486_.wvu.FilterData" localSheetId="0" hidden="1">要望障害一覧!$A$3:$W$3</definedName>
    <definedName name="Z_03FC56E7_B16F_4214_92B8_883520770D20_.wvu.FilterData" localSheetId="0" hidden="1">要望障害一覧!$A$3:$W$3</definedName>
    <definedName name="Z_04CD252A_4B05_44D3_A441_47B2FB0DC4BB_.wvu.FilterData" localSheetId="0" hidden="1">要望障害一覧!$A$3:$W$3</definedName>
    <definedName name="Z_04D12AC8_B918_449C_9597_0F205B04B7E4_.wvu.FilterData" localSheetId="0" hidden="1">要望障害一覧!$A$3:$W$3</definedName>
    <definedName name="Z_04F9B7BD_7E06_42F3_BE29_6DABF782276D_.wvu.FilterData" localSheetId="0" hidden="1">要望障害一覧!$A$3:$W$3</definedName>
    <definedName name="Z_04F9D91C_49CA_45AA_AF1B_C8A5DB34AF93_.wvu.FilterData" localSheetId="0" hidden="1">要望障害一覧!$A$3:$W$3</definedName>
    <definedName name="Z_056ABA55_9533_454C_96C9_EFFBCC5EF62C_.wvu.FilterData" localSheetId="0" hidden="1">要望障害一覧!$A$3:$W$3</definedName>
    <definedName name="Z_07C3923C_31EB_427E_8B54_DF2E196ECA68_.wvu.FilterData" localSheetId="0" hidden="1">要望障害一覧!$A$3:$W$3</definedName>
    <definedName name="Z_08A2284B_9E16_4470_83C9_8DDDC0D19743_.wvu.FilterData" localSheetId="0" hidden="1">要望障害一覧!$A$3:$W$3</definedName>
    <definedName name="Z_08C04CBE_992A_4500_8422_306FDFF9E132_.wvu.FilterData" localSheetId="0" hidden="1">要望障害一覧!$A$3:$W$3</definedName>
    <definedName name="Z_094C39CC_3716_4809_B57F_29910C083EDF_.wvu.FilterData" localSheetId="0" hidden="1">要望障害一覧!$A$3:$W$3</definedName>
    <definedName name="Z_098084B4_324A_4B78_90F2_835C14AE5B4E_.wvu.FilterData" localSheetId="0" hidden="1">要望障害一覧!$A$3:$W$3</definedName>
    <definedName name="Z_0B3741B4_DB4C_4637_BAC5_5EDABE5399B3_.wvu.FilterData" localSheetId="0" hidden="1">要望障害一覧!$A$3:$W$3</definedName>
    <definedName name="Z_0B982365_11E9_4CA1_BF86_D33525436B3A_.wvu.FilterData" localSheetId="0" hidden="1">要望障害一覧!$A$3:$W$3</definedName>
    <definedName name="Z_0C042731_1DBD_457B_B31D_A8EF5789DABB_.wvu.FilterData" localSheetId="0" hidden="1">要望障害一覧!$A$3:$W$3</definedName>
    <definedName name="Z_0C5000B7_C557_48C8_914B_DCFE4438C00E_.wvu.FilterData" localSheetId="0" hidden="1">要望障害一覧!$A$3:$W$3</definedName>
    <definedName name="Z_0CB09E61_44FE_453D_9B14_919D035772EF_.wvu.FilterData" localSheetId="0" hidden="1">要望障害一覧!$A$3:$W$3</definedName>
    <definedName name="Z_0DE3CF5D_A85A_4517_AB09_158ED276C6D7_.wvu.FilterData" localSheetId="0" hidden="1">要望障害一覧!$A$3:$W$3</definedName>
    <definedName name="Z_0EDCECE5_EC5B_4A60_8411_595F1B7AFFE1_.wvu.FilterData" localSheetId="0" hidden="1">要望障害一覧!$A$3:$W$3</definedName>
    <definedName name="Z_0F5D5EEE_7AE2_4A22_AD05_469B709146A8_.wvu.FilterData" localSheetId="0" hidden="1">要望障害一覧!$A$3:$W$3</definedName>
    <definedName name="Z_10AF47AB_C4B3_4ADD_AE97_DE9C8945E214_.wvu.FilterData" localSheetId="0" hidden="1">要望障害一覧!$A$3:$W$3</definedName>
    <definedName name="Z_110D4087_7A9A_48A1_9FF8_2C0992EE962D_.wvu.FilterData" localSheetId="0" hidden="1">要望障害一覧!$A$3:$W$3</definedName>
    <definedName name="Z_120DFF9B_D05B_4221_BF56_33138F7D1108_.wvu.FilterData" localSheetId="0" hidden="1">要望障害一覧!$A$3:$W$3</definedName>
    <definedName name="Z_1252CD90_176C_4D6B_BDB3_B8B14E10DC0D_.wvu.FilterData" localSheetId="0" hidden="1">要望障害一覧!$A$3:$W$3</definedName>
    <definedName name="Z_12C4C237_2F29_4B0A_A1CB_3E699484CC8C_.wvu.FilterData" localSheetId="0" hidden="1">要望障害一覧!$A$3:$W$3</definedName>
    <definedName name="Z_151A7132_AAF7_4531_952C_0B9EF6F4A231_.wvu.FilterData" localSheetId="0" hidden="1">要望障害一覧!$A$3:$W$3</definedName>
    <definedName name="Z_16D94377_5B7B_4F4F_B9E7_E65676D0E080_.wvu.FilterData" localSheetId="0" hidden="1">要望障害一覧!$A$3:$W$3</definedName>
    <definedName name="Z_16F84557_1031_4334_B993_A99CA4D45A34_.wvu.FilterData" localSheetId="0" hidden="1">要望障害一覧!$A$3:$W$3</definedName>
    <definedName name="Z_17108EAB_3B5D_4449_BD86_70384888809F_.wvu.FilterData" localSheetId="0" hidden="1">要望障害一覧!$A$3:$X$11</definedName>
    <definedName name="Z_17E2D5F5_B5C8_4354_9129_31FC30932181_.wvu.FilterData" localSheetId="0" hidden="1">要望障害一覧!$A$3:$W$3</definedName>
    <definedName name="Z_17F2E9F4_BA9E_454A_9A27_1BE0B897173D_.wvu.FilterData" localSheetId="0" hidden="1">要望障害一覧!$A$3:$W$3</definedName>
    <definedName name="Z_18EDA12E_E10E_4EA8_865B_367F16A12216_.wvu.FilterData" localSheetId="0" hidden="1">要望障害一覧!$A$3:$W$3</definedName>
    <definedName name="Z_198898F0_7B01_4C4F_94C8_C0C9906B6F2B_.wvu.FilterData" localSheetId="0" hidden="1">要望障害一覧!$A$3:$W$3</definedName>
    <definedName name="Z_19C137D2_510C_4386_9EEE_7576326A816C_.wvu.FilterData" localSheetId="0" hidden="1">要望障害一覧!$A$3:$W$3</definedName>
    <definedName name="Z_19F40553_3CA1_4660_983A_54730FCC0547_.wvu.FilterData" localSheetId="0" hidden="1">要望障害一覧!$A$3:$W$3</definedName>
    <definedName name="Z_1A01F595_2110_44C0_8B17_A29A4B32E9CF_.wvu.FilterData" localSheetId="0" hidden="1">要望障害一覧!$A$3:$W$3</definedName>
    <definedName name="Z_1B5C6BFA_096C_4391_8E53_9EA9D5D7ABC7_.wvu.FilterData" localSheetId="0" hidden="1">要望障害一覧!$A$3:$W$3</definedName>
    <definedName name="Z_1C375935_CFCF_4A78_BF2C_D1189B4D1DE9_.wvu.FilterData" localSheetId="0" hidden="1">要望障害一覧!$A$3:$W$3</definedName>
    <definedName name="Z_1D69E1E0_FEC5_4C7B_B541_3C0941BE1562_.wvu.FilterData" localSheetId="0" hidden="1">要望障害一覧!$A$3:$W$3</definedName>
    <definedName name="Z_1F53181A_FDE6_4DB8_B99F_70AD36D1128F_.wvu.FilterData" localSheetId="0" hidden="1">要望障害一覧!$A$3:$W$3</definedName>
    <definedName name="Z_1F703835_7E7A_4EFB_8F3E_BF147E5540B8_.wvu.FilterData" localSheetId="0" hidden="1">要望障害一覧!$A$3:$W$3</definedName>
    <definedName name="Z_1FEF5ECE_F49D_45C2_B916_2016E7D24280_.wvu.FilterData" localSheetId="0" hidden="1">要望障害一覧!$A$3:$W$3</definedName>
    <definedName name="Z_215F0C5B_AA9F_454D_B729_AABDC5B91EF7_.wvu.FilterData" localSheetId="0" hidden="1">要望障害一覧!$A$3:$W$3</definedName>
    <definedName name="Z_21CCEF45_EEDF_4B73_B019_0A6DE73D8C41_.wvu.FilterData" localSheetId="0" hidden="1">要望障害一覧!$A$3:$W$3</definedName>
    <definedName name="Z_21EDC49E_64FD_4EF6_BBF8_CFC87074E23E_.wvu.FilterData" localSheetId="0" hidden="1">要望障害一覧!$A$3:$X$11</definedName>
    <definedName name="Z_224F5BA3_FCC0_4746_8615_6F2929404F0E_.wvu.FilterData" localSheetId="0" hidden="1">要望障害一覧!$A$3:$W$3</definedName>
    <definedName name="Z_2378D4CF_8D46_4DD2_B9AF_037615B9808A_.wvu.FilterData" localSheetId="0" hidden="1">要望障害一覧!$A$3:$W$3</definedName>
    <definedName name="Z_24BDADB9_4029_484C_9050_307877AACFC6_.wvu.FilterData" localSheetId="0" hidden="1">要望障害一覧!$A$3:$W$3</definedName>
    <definedName name="Z_2524540E_E283_4839_849E_7670D7E8CB1D_.wvu.FilterData" localSheetId="0" hidden="1">要望障害一覧!$A$3:$W$3</definedName>
    <definedName name="Z_26120BF5_53C1_482F_8E28_FF3C4602ECD4_.wvu.FilterData" localSheetId="0" hidden="1">要望障害一覧!$A$3:$W$3</definedName>
    <definedName name="Z_26160F39_64A5_41D6_8978_B3218E5255EE_.wvu.FilterData" localSheetId="0" hidden="1">要望障害一覧!$A$3:$W$3</definedName>
    <definedName name="Z_27805D84_8335_4719_AEC7_AF5A177ABA41_.wvu.FilterData" localSheetId="1" hidden="1">#REF!</definedName>
    <definedName name="Z_27805D84_8335_4719_AEC7_AF5A177ABA41_.wvu.FilterData" localSheetId="3" hidden="1">#REF!</definedName>
    <definedName name="Z_27805D84_8335_4719_AEC7_AF5A177ABA41_.wvu.FilterData" localSheetId="0" hidden="1">#REF!</definedName>
    <definedName name="Z_27805D84_8335_4719_AEC7_AF5A177ABA41_.wvu.FilterData" hidden="1">#REF!</definedName>
    <definedName name="Z_296D890E_A4F3_4B3B_ADED_417F5B504B93_.wvu.FilterData" localSheetId="0" hidden="1">要望障害一覧!$A$3:$W$3</definedName>
    <definedName name="Z_2ADD4E0F_5DB6_435F_99E6_D7F400F6E37D_.wvu.FilterData" localSheetId="0" hidden="1">要望障害一覧!$A$3:$W$3</definedName>
    <definedName name="Z_2DE48344_3D99_45A2_8A85_064FA1F1AD1E_.wvu.FilterData" localSheetId="0" hidden="1">要望障害一覧!$A$3:$W$3</definedName>
    <definedName name="Z_2DF0E286_2323_48EF_9433_0BD8990F4D3B_.wvu.FilterData" localSheetId="0" hidden="1">要望障害一覧!$A$3:$W$3</definedName>
    <definedName name="Z_2E614AD3_B968_42E1_8F5B_C6E54DA04C68_.wvu.FilterData" localSheetId="0" hidden="1">要望障害一覧!$A$3:$W$3</definedName>
    <definedName name="Z_303FE565_0516_4D2C_A8D6_5D063AB3A9BB_.wvu.FilterData" localSheetId="0" hidden="1">要望障害一覧!$A$3:$W$3</definedName>
    <definedName name="Z_3045615C_0B5F_4604_AE93_4755227D424A_.wvu.FilterData" localSheetId="0" hidden="1">要望障害一覧!$A$3:$W$3</definedName>
    <definedName name="Z_31208228_A08E_4CC6_8B32_B14476B4D546_.wvu.FilterData" localSheetId="0" hidden="1">要望障害一覧!$A$3:$W$3</definedName>
    <definedName name="Z_312FE20F_796E_402F_BDBB_EF9AC3ABEFC6_.wvu.FilterData" localSheetId="0" hidden="1">要望障害一覧!$A$3:$W$3</definedName>
    <definedName name="Z_33E6C71E_82DD_4067_B322_334C0EB556C5_.wvu.FilterData" localSheetId="0" hidden="1">要望障害一覧!$A$3:$W$3</definedName>
    <definedName name="Z_346C86E7_CE48_4BEC_8115_25E8CB9D2F08_.wvu.FilterData" localSheetId="0" hidden="1">要望障害一覧!$A$3:$W$3</definedName>
    <definedName name="Z_36AD02C2_2A21_4E19_9E95_7B974845A8DD_.wvu.FilterData" localSheetId="0" hidden="1">要望障害一覧!$A$3:$W$3</definedName>
    <definedName name="Z_3732DB27_7431_43C4_AF73_1B992B87AF30_.wvu.FilterData" localSheetId="0" hidden="1">要望障害一覧!$A$3:$W$3</definedName>
    <definedName name="Z_37E2476D_DFCA_4409_A2D3_6252DF517474_.wvu.FilterData" localSheetId="0" hidden="1">要望障害一覧!$A$3:$W$3</definedName>
    <definedName name="Z_37ED1314_9335_4C28_A02E_64C105AC41DC_.wvu.FilterData" localSheetId="0" hidden="1">要望障害一覧!$A$3:$W$3</definedName>
    <definedName name="Z_3A8D5E0F_ADED_4B9B_8A03_08B377787EFB_.wvu.FilterData" localSheetId="0" hidden="1">要望障害一覧!$A$3:$X$11</definedName>
    <definedName name="Z_3D68FE55_9FE9_406E_B4B4_EB1306974C78_.wvu.FilterData" localSheetId="0" hidden="1">要望障害一覧!$A$3:$X$11</definedName>
    <definedName name="Z_3D9FB6B6_4F52_4EAA_B6A8_79E8B6E4830D_.wvu.FilterData" localSheetId="0" hidden="1">要望障害一覧!$A$3:$W$3</definedName>
    <definedName name="Z_3E0BC82E_777B_4345_B2BA_3A4DF06D4D0E_.wvu.FilterData" localSheetId="0" hidden="1">要望障害一覧!$A$3:$W$3</definedName>
    <definedName name="Z_416F89E8_D664_4086_9FA9_95EEBDA77B6C_.wvu.FilterData" localSheetId="0" hidden="1">要望障害一覧!$A$3:$W$3</definedName>
    <definedName name="Z_421AB33E_D394_4ADB_9276_0285FB88F394_.wvu.FilterData" localSheetId="0" hidden="1">要望障害一覧!$A$3:$W$3</definedName>
    <definedName name="Z_44D5E53D_195E_498F_A25B_7B35AC326B40_.wvu.FilterData" localSheetId="1" hidden="1">#REF!</definedName>
    <definedName name="Z_44D5E53D_195E_498F_A25B_7B35AC326B40_.wvu.FilterData" localSheetId="3" hidden="1">#REF!</definedName>
    <definedName name="Z_44D5E53D_195E_498F_A25B_7B35AC326B40_.wvu.FilterData" localSheetId="0" hidden="1">#REF!</definedName>
    <definedName name="Z_44D5E53D_195E_498F_A25B_7B35AC326B40_.wvu.FilterData" hidden="1">#REF!</definedName>
    <definedName name="Z_44E44ECC_BACB_46F3_9A9E_73841C0D4CE5_.wvu.FilterData" localSheetId="0" hidden="1">要望障害一覧!$A$3:$W$3</definedName>
    <definedName name="Z_44FA234E_527B_4020_8834_C5FA0D3B7415_.wvu.FilterData" localSheetId="0" hidden="1">要望障害一覧!$A$3:$W$3</definedName>
    <definedName name="Z_45646BED_2414_442F_8FB8_BA212AD0CAF8_.wvu.FilterData" localSheetId="0" hidden="1">要望障害一覧!$A$3:$W$3</definedName>
    <definedName name="Z_45D98E0F_B295_4AB7_BE9C_8EE96FD8AE1F_.wvu.FilterData" localSheetId="0" hidden="1">要望障害一覧!$A$3:$W$3</definedName>
    <definedName name="Z_49776867_D271_4702_B064_2FF04A62B09F_.wvu.FilterData" localSheetId="0" hidden="1">要望障害一覧!$A$3:$W$3</definedName>
    <definedName name="Z_4C6B6275_D1CC_4F03_8C80_4E14990450D4_.wvu.FilterData" localSheetId="0" hidden="1">要望障害一覧!$A$3:$W$3</definedName>
    <definedName name="Z_4F73FA2C_6BAC_4FAE_932F_D82BC10B448A_.wvu.FilterData" localSheetId="0" hidden="1">要望障害一覧!$A$3:$W$3</definedName>
    <definedName name="Z_503867B4_72C8_478E_9F65_F659F80C3145_.wvu.FilterData" localSheetId="0" hidden="1">要望障害一覧!$A$3:$W$3</definedName>
    <definedName name="Z_50E773E1_EA5D_41D6_830F_EEB5143AE431_.wvu.FilterData" localSheetId="0" hidden="1">要望障害一覧!$A$3:$W$3</definedName>
    <definedName name="Z_51AAEB15_7FC8_4E79_BF58_ECCA6FB52A97_.wvu.FilterData" localSheetId="0" hidden="1">要望障害一覧!$A$3:$W$3</definedName>
    <definedName name="Z_5240F24C_A158_4244_AD50_6FA9785F8AB5_.wvu.FilterData" localSheetId="0" hidden="1">要望障害一覧!$A$3:$W$3</definedName>
    <definedName name="Z_5260758E_7CF1_4C70_AB89_ADE79721DF7E_.wvu.FilterData" localSheetId="0" hidden="1">要望障害一覧!$A$3:$W$3</definedName>
    <definedName name="Z_526717F9_2534_4E02_BE00_68A212BEABF7_.wvu.FilterData" localSheetId="0" hidden="1">要望障害一覧!$A$3:$W$3</definedName>
    <definedName name="Z_52977DE6_6CAC_4D2B_97EA_3AA3DE1DBB6B_.wvu.FilterData" localSheetId="0" hidden="1">要望障害一覧!$A$3:$W$3</definedName>
    <definedName name="Z_54338D8F_E95E_45E8_A5C2_8F37B6D922DD_.wvu.FilterData" localSheetId="0" hidden="1">要望障害一覧!$A$3:$W$3</definedName>
    <definedName name="Z_551B321A_11FA_42DA_B68D_F03301F58A3E_.wvu.FilterData" localSheetId="0" hidden="1">要望障害一覧!$A$3:$W$3</definedName>
    <definedName name="Z_55BA9E32_C329_416C_AAE7_03E13F4AB127_.wvu.FilterData" localSheetId="0" hidden="1">要望障害一覧!$A$3:$W$3</definedName>
    <definedName name="Z_563055D4_7E00_4034_93BB_2E38BC514939_.wvu.FilterData" localSheetId="0" hidden="1">要望障害一覧!$A$3:$W$3</definedName>
    <definedName name="Z_56814E8F_87C1_4910_8C1A_CC5421D9DF27_.wvu.FilterData" localSheetId="0" hidden="1">要望障害一覧!$A$3:$W$3</definedName>
    <definedName name="Z_56955469_9843_471C_906E_29153C8ECBB0_.wvu.FilterData" localSheetId="0" hidden="1">要望障害一覧!$A$3:$W$3</definedName>
    <definedName name="Z_595B2251_EE36_4BBA_9100_4E0BE1F8EA0F_.wvu.FilterData" localSheetId="0" hidden="1">要望障害一覧!$A$3:$W$3</definedName>
    <definedName name="Z_5C5AFEF4_D368_4DC0_9FA5_2E23F24AD1EF_.wvu.FilterData" localSheetId="0" hidden="1">要望障害一覧!$A$3:$W$3</definedName>
    <definedName name="Z_5DDA18F8_7C81_4655_9849_6812E466835F_.wvu.FilterData" localSheetId="0" hidden="1">要望障害一覧!$A$3:$W$3</definedName>
    <definedName name="Z_5E438B23_D772_40E7_B640_D00E6A035B19_.wvu.FilterData" localSheetId="0" hidden="1">要望障害一覧!$A$3:$W$3</definedName>
    <definedName name="Z_5EBB99B8_1358_43D0_AE91_9FBF054988F2_.wvu.FilterData" localSheetId="0" hidden="1">要望障害一覧!$A$3:$W$3</definedName>
    <definedName name="Z_5F665A02_830A_47D0_8ACA_8131CC403977_.wvu.FilterData" localSheetId="0" hidden="1">要望障害一覧!$A$3:$W$3</definedName>
    <definedName name="Z_5F71549E_9129_4D5D_8E1D_A4544468E6BA_.wvu.FilterData" localSheetId="0" hidden="1">要望障害一覧!$A$3:$W$3</definedName>
    <definedName name="Z_5FB4F676_42FE_4B1E_BD32_EEA8AB48C5B8_.wvu.FilterData" localSheetId="0" hidden="1">要望障害一覧!$A$3:$W$3</definedName>
    <definedName name="Z_5FC0430C_FF78_4DD3_8793_E1C99CFB22CF_.wvu.FilterData" localSheetId="0" hidden="1">要望障害一覧!$A$3:$W$3</definedName>
    <definedName name="Z_66B6D20E_AC01_4E5C_A9E1_A249AE8840EF_.wvu.FilterData" localSheetId="0" hidden="1">要望障害一覧!$A$3:$W$3</definedName>
    <definedName name="Z_66EF19C1_C3AB_4CE2_90E9_180FDD637962_.wvu.FilterData" localSheetId="0" hidden="1">要望障害一覧!$A$3:$W$3</definedName>
    <definedName name="Z_67007D08_F11C_457A_A5E5_A8F596E8B4A7_.wvu.FilterData" localSheetId="0" hidden="1">要望障害一覧!$A$3:$W$3</definedName>
    <definedName name="Z_677E35C0_D473_42DF_B5C6_91B7080B82FF_.wvu.FilterData" localSheetId="0" hidden="1">要望障害一覧!$A$3:$W$3</definedName>
    <definedName name="Z_67E2B40A_EBF4_4FAB_A2FB_10854D577DDA_.wvu.FilterData" localSheetId="0" hidden="1">要望障害一覧!$A$3:$W$3</definedName>
    <definedName name="Z_6D6CE828_777F_4BF4_9BA4_ADA42B4FC4A7_.wvu.FilterData" localSheetId="0" hidden="1">要望障害一覧!$A$3:$W$3</definedName>
    <definedName name="Z_6D6E3AF0_019B_4646_95A9_A111339AAB3E_.wvu.FilterData" localSheetId="0" hidden="1">要望障害一覧!$A$3:$W$3</definedName>
    <definedName name="Z_6F0223AC_AA9E_4A3D_92B4_53493B4F59F9_.wvu.FilterData" localSheetId="0" hidden="1">要望障害一覧!$A$3:$W$3</definedName>
    <definedName name="Z_6F25F46C_F713_4B6D_8642_032B02971A98_.wvu.FilterData" localSheetId="0" hidden="1">要望障害一覧!$A$3:$W$3</definedName>
    <definedName name="Z_701D8EA6_5EDD_4F11_8CDD_07C5BE6C5DAE_.wvu.FilterData" localSheetId="0" hidden="1">要望障害一覧!$A$3:$W$3</definedName>
    <definedName name="Z_703A6DDC_879D_4788_895B_09EFF8923679_.wvu.FilterData" localSheetId="0" hidden="1">要望障害一覧!$A$3:$W$3</definedName>
    <definedName name="Z_71F45074_AB5D_4A2C_A704_E27A7BA65136_.wvu.FilterData" localSheetId="0" hidden="1">要望障害一覧!$A$3:$W$3</definedName>
    <definedName name="Z_73A14F9D_685A_44E8_8F5C_C49FE564DDE1_.wvu.FilterData" localSheetId="0" hidden="1">要望障害一覧!$A$3:$W$3</definedName>
    <definedName name="Z_758ADCAC_2792_4D6A_A2A1_F5DD2B1D9E25_.wvu.FilterData" localSheetId="0" hidden="1">要望障害一覧!$A$3:$W$3</definedName>
    <definedName name="Z_76777A78_C82A_4122_8EB5_57A79D51D402_.wvu.FilterData" localSheetId="0" hidden="1">要望障害一覧!$A$3:$W$3</definedName>
    <definedName name="Z_76884215_D5A3_496C_A767_396CF4708B78_.wvu.FilterData" localSheetId="0" hidden="1">要望障害一覧!$A$3:$X$11</definedName>
    <definedName name="Z_76884215_D5A3_496C_A767_396CF4708B78_.wvu.PrintArea" localSheetId="0" hidden="1">要望障害一覧!$A:$W</definedName>
    <definedName name="Z_76884215_D5A3_496C_A767_396CF4708B78_.wvu.PrintTitles" localSheetId="0" hidden="1">要望障害一覧!$1:$3</definedName>
    <definedName name="Z_78CFFF4F_11EC_407F_9423_37A7679FF914_.wvu.FilterData" localSheetId="0" hidden="1">要望障害一覧!$A$3:$X$11</definedName>
    <definedName name="Z_7918FCCC_9CD2_4A2F_83DF_156E9D8ADC77_.wvu.FilterData" localSheetId="0" hidden="1">要望障害一覧!$A$3:$W$3</definedName>
    <definedName name="Z_7A973625_13DF_499E_9AC6_6562CBEF308A_.wvu.FilterData" localSheetId="0" hidden="1">要望障害一覧!$A$3:$W$3</definedName>
    <definedName name="Z_7AE373E4_750B_4CD3_A3D7_67F0463ABF18_.wvu.FilterData" localSheetId="0" hidden="1">要望障害一覧!$A$3:$X$11</definedName>
    <definedName name="Z_7AE373E4_750B_4CD3_A3D7_67F0463ABF18_.wvu.PrintArea" localSheetId="0" hidden="1">要望障害一覧!$A:$W</definedName>
    <definedName name="Z_7AE373E4_750B_4CD3_A3D7_67F0463ABF18_.wvu.PrintTitles" localSheetId="0" hidden="1">要望障害一覧!$1:$3</definedName>
    <definedName name="Z_7AFCF892_4186_45FF_BDA4_39C1F1F078B8_.wvu.FilterData" localSheetId="0" hidden="1">要望障害一覧!$A$3:$W$3</definedName>
    <definedName name="Z_7B56F1FC_966E_4D1E_834C_24EFFC3099E2_.wvu.FilterData" localSheetId="0" hidden="1">要望障害一覧!$A$3:$W$3</definedName>
    <definedName name="Z_7BBA6308_F4B7_49E7_A828_CC26AF52D210_.wvu.FilterData" localSheetId="0" hidden="1">要望障害一覧!$A$3:$W$3</definedName>
    <definedName name="Z_7CCA13DE_BDA4_4C81_A249_B56E9117C53A_.wvu.FilterData" localSheetId="0" hidden="1">要望障害一覧!$A$3:$W$3</definedName>
    <definedName name="Z_7D303F7F_40ED_4221_972D_F0C5417A3706_.wvu.FilterData" localSheetId="0" hidden="1">要望障害一覧!$A$3:$W$3</definedName>
    <definedName name="Z_7D862809_0AEA_45B6_AF91_E902426E29D3_.wvu.FilterData" localSheetId="0" hidden="1">要望障害一覧!$A$3:$W$3</definedName>
    <definedName name="Z_7DBFD08F_D400_4ACC_A635_BF2E5590CAAA_.wvu.FilterData" localSheetId="0" hidden="1">要望障害一覧!$A$3:$W$3</definedName>
    <definedName name="Z_7FC87764_CA99_4B42_81E9_6EE1321581C7_.wvu.FilterData" localSheetId="0" hidden="1">要望障害一覧!$A$3:$W$3</definedName>
    <definedName name="Z_81812B11_DC0F_4452_B43C_963AC38E2336_.wvu.FilterData" localSheetId="0" hidden="1">要望障害一覧!$A$3:$W$3</definedName>
    <definedName name="Z_82DEF25D_5D15_4BC3_99B8_266E3B0E31F5_.wvu.FilterData" localSheetId="0" hidden="1">要望障害一覧!$A$3:$W$3</definedName>
    <definedName name="Z_830AF015_D4C9_40D9_A7C6_0126F24FF50A_.wvu.FilterData" localSheetId="0" hidden="1">要望障害一覧!$A$3:$W$3</definedName>
    <definedName name="Z_83E0D134_9521_4E1F_B2D9_E9AF7C2FD4C1_.wvu.FilterData" localSheetId="0" hidden="1">要望障害一覧!$A$3:$W$3</definedName>
    <definedName name="Z_84137369_040E_4F6E_9A43_0BCA05282280_.wvu.FilterData" localSheetId="0" hidden="1">要望障害一覧!$A$3:$W$3</definedName>
    <definedName name="Z_849AB533_D63D_43E9_B1F3_605A2685748C_.wvu.FilterData" localSheetId="0" hidden="1">要望障害一覧!$A$3:$W$3</definedName>
    <definedName name="Z_8751E18D_BC50_48FE_BF8C_ACD316F3A759_.wvu.FilterData" localSheetId="0" hidden="1">要望障害一覧!$A$3:$W$3</definedName>
    <definedName name="Z_89A49CFE_F329_4CB9_9182_434856A5E083_.wvu.FilterData" localSheetId="0" hidden="1">要望障害一覧!$A$3:$W$3</definedName>
    <definedName name="Z_8A4EA92C_E8A5_4727_BDAF_CBE87998A448_.wvu.FilterData" localSheetId="0" hidden="1">要望障害一覧!$A$3:$W$3</definedName>
    <definedName name="Z_8A6F1314_92CC_41F1_8258_A564360CDDA5_.wvu.FilterData" localSheetId="0" hidden="1">要望障害一覧!$A$3:$W$3</definedName>
    <definedName name="Z_8AE44BDC_6A47_428D_8698_112D00FC30F3_.wvu.FilterData" localSheetId="0" hidden="1">要望障害一覧!$A$3:$W$3</definedName>
    <definedName name="Z_8BF4F97D_C398_4344_A93A_28B79BC63912_.wvu.FilterData" localSheetId="0" hidden="1">要望障害一覧!$A$3:$W$3</definedName>
    <definedName name="Z_8CF6444C_69A2_461D_A289_15CBF0D30FA5_.wvu.FilterData" localSheetId="0" hidden="1">要望障害一覧!$A$3:$W$3</definedName>
    <definedName name="Z_8D754846_66A6_4AD3_84F2_BD79A9993DC7_.wvu.FilterData" localSheetId="0" hidden="1">要望障害一覧!$A$3:$W$3</definedName>
    <definedName name="Z_8F227AB7_6A0A_46DD_A022_625452FC0D2D_.wvu.FilterData" localSheetId="0" hidden="1">要望障害一覧!$A$3:$W$3</definedName>
    <definedName name="Z_8F815F96_B93A_4895_A6A5_F54F8B6607F7_.wvu.FilterData" localSheetId="0" hidden="1">要望障害一覧!$A$3:$W$3</definedName>
    <definedName name="Z_905517CB_6489_4320_AF13_2FED529CBCE3_.wvu.FilterData" localSheetId="0" hidden="1">要望障害一覧!$A$3:$W$3</definedName>
    <definedName name="Z_9143740B_5991_4D42_B0B1_8C6D9B55F334_.wvu.FilterData" localSheetId="0" hidden="1">要望障害一覧!$A$3:$W$3</definedName>
    <definedName name="Z_9207D39B_1DC7_4695_8F95_822E6CC478C2_.wvu.FilterData" localSheetId="0" hidden="1">要望障害一覧!$A$3:$W$3</definedName>
    <definedName name="Z_939FAAC2_E583_4085_B441_7C2E0F03C8D6_.wvu.FilterData" localSheetId="0" hidden="1">要望障害一覧!$A$3:$W$3</definedName>
    <definedName name="Z_968A239C_C44F_408A_8781_18F04931E50B_.wvu.FilterData" localSheetId="0" hidden="1">要望障害一覧!$A$3:$W$3</definedName>
    <definedName name="Z_96961C14_95F5_425C_B73F_3CECED9BD791_.wvu.FilterData" localSheetId="0" hidden="1">要望障害一覧!$A$3:$W$3</definedName>
    <definedName name="Z_98A5FE80_8994_4B11_9985_1A51E7C57C18_.wvu.FilterData" localSheetId="0" hidden="1">要望障害一覧!$A$3:$W$3</definedName>
    <definedName name="Z_98F8F027_B2ED_4DBF_A92C_C751CA9F1C1D_.wvu.FilterData" localSheetId="0" hidden="1">要望障害一覧!$A$3:$W$3</definedName>
    <definedName name="Z_9A2BA37E_EEBF_4CE9_AD81_61806AF5066E_.wvu.FilterData" localSheetId="0" hidden="1">要望障害一覧!$A$3:$W$3</definedName>
    <definedName name="Z_9AE8A753_DC04_4AF4_90D4_D7505CA6E776_.wvu.FilterData" localSheetId="0" hidden="1">要望障害一覧!$A$3:$W$3</definedName>
    <definedName name="Z_9B0CFE19_63EF_4027_8770_0557CB6C3D29_.wvu.FilterData" localSheetId="0" hidden="1">要望障害一覧!$A$3:$W$3</definedName>
    <definedName name="Z_9BA169B9_54AB_4D76_BBB2_AA26AD155D06_.wvu.FilterData" localSheetId="0" hidden="1">要望障害一覧!$A$3:$W$3</definedName>
    <definedName name="Z_9CF6E0D1_B0CA_4031_89FD_536D5399FA55_.wvu.FilterData" localSheetId="0" hidden="1">要望障害一覧!$A$3:$W$3</definedName>
    <definedName name="Z_9ECCFB1F_3FBF_49FE_B58A_5B96B84A1F18_.wvu.FilterData" localSheetId="0" hidden="1">要望障害一覧!$A$3:$W$3</definedName>
    <definedName name="Z_9F149894_453A_47A3_856C_99FD9D7246EC_.wvu.FilterData" localSheetId="0" hidden="1">要望障害一覧!$A$3:$W$3</definedName>
    <definedName name="Z_9F3AEAD3_B5CA_454C_9AFC_A170936BF114_.wvu.FilterData" localSheetId="0" hidden="1">要望障害一覧!$A$3:$W$3</definedName>
    <definedName name="Z_9F9E841D_D159_4B55_BFE3_5A15132E082B_.wvu.FilterData" localSheetId="0" hidden="1">要望障害一覧!$A$3:$W$3</definedName>
    <definedName name="Z_A09D6C24_38C4_467D_96A0_E0DE63957C2B_.wvu.FilterData" localSheetId="0" hidden="1">要望障害一覧!$A$3:$W$3</definedName>
    <definedName name="Z_A1E17746_AE07_439B_A04B_F06664166209_.wvu.FilterData" localSheetId="0" hidden="1">要望障害一覧!$A$3:$W$3</definedName>
    <definedName name="Z_A23FF797_EECF_4E92_B5BF_B22812405FBB_.wvu.FilterData" localSheetId="0" hidden="1">要望障害一覧!$A$3:$W$3</definedName>
    <definedName name="Z_A2D04565_ADB8_4936_A5F2_40919A5C66DD_.wvu.FilterData" localSheetId="0" hidden="1">要望障害一覧!$A$3:$X$11</definedName>
    <definedName name="Z_A2D04565_ADB8_4936_A5F2_40919A5C66DD_.wvu.PrintArea" localSheetId="0" hidden="1">要望障害一覧!$A:$W</definedName>
    <definedName name="Z_A2D04565_ADB8_4936_A5F2_40919A5C66DD_.wvu.PrintTitles" localSheetId="0" hidden="1">要望障害一覧!$1:$3</definedName>
    <definedName name="Z_A3AB6871_3355_45BD_95E6_F9F4A01B8DB0_.wvu.FilterData" localSheetId="0" hidden="1">要望障害一覧!$A$3:$W$3</definedName>
    <definedName name="Z_A552ABC3_1376_4E9C_BD2D_717C6717C99C_.wvu.FilterData" localSheetId="0" hidden="1">要望障害一覧!$A$3:$W$3</definedName>
    <definedName name="Z_A69AD8EF_C5F1_4D2F_916D_AF50580F73DC_.wvu.FilterData" localSheetId="0" hidden="1">要望障害一覧!$A$3:$W$3</definedName>
    <definedName name="Z_A770CAB2_D099_4687_A7C1_371895E82C8D_.wvu.FilterData" localSheetId="0" hidden="1">要望障害一覧!$A$3:$W$3</definedName>
    <definedName name="Z_A7A71DBB_8D23_4996_8975_A17F84EB688C_.wvu.FilterData" localSheetId="0" hidden="1">要望障害一覧!$A$3:$W$3</definedName>
    <definedName name="Z_A8A03F7F_88A9_48CE_A5DF_DE0CF0FFF8A7_.wvu.FilterData" localSheetId="0" hidden="1">要望障害一覧!$A$3:$W$3</definedName>
    <definedName name="Z_A8B0E8E8_FBDA_4010_A431_87AF9C34D588_.wvu.FilterData" localSheetId="0" hidden="1">要望障害一覧!$A$3:$X$11</definedName>
    <definedName name="Z_A8B0E8E8_FBDA_4010_A431_87AF9C34D588_.wvu.PrintArea" localSheetId="0" hidden="1">要望障害一覧!$A:$W</definedName>
    <definedName name="Z_A8B0E8E8_FBDA_4010_A431_87AF9C34D588_.wvu.PrintTitles" localSheetId="0" hidden="1">要望障害一覧!$1:$3</definedName>
    <definedName name="Z_A8EB8BBD_C60D_4208_AA7E_48525C87510D_.wvu.FilterData" localSheetId="0" hidden="1">要望障害一覧!$A$3:$W$3</definedName>
    <definedName name="Z_A915EE0A_91FB_4BA7_BC7B_49EA792EC2DF_.wvu.FilterData" localSheetId="0" hidden="1">要望障害一覧!$A$3:$W$3</definedName>
    <definedName name="Z_AA0FD530_EF65_4CB2_AD21_4374952C9A23_.wvu.FilterData" localSheetId="0" hidden="1">要望障害一覧!$A$3:$W$3</definedName>
    <definedName name="Z_AB86005E_CD29_44F5_AB26_75B23E266E58_.wvu.FilterData" localSheetId="0" hidden="1">要望障害一覧!$A$3:$W$3</definedName>
    <definedName name="Z_ABF835B9_8401_4549_9901_E65CB36EE072_.wvu.FilterData" localSheetId="0" hidden="1">要望障害一覧!$A$3:$W$3</definedName>
    <definedName name="Z_AC0A1050_1F8D_47FA_A66E_F7A596250426_.wvu.FilterData" localSheetId="0" hidden="1">要望障害一覧!$A$3:$W$3</definedName>
    <definedName name="Z_AD34FB6F_C7EC_432E_9D66_8DF0D1B9115F_.wvu.FilterData" localSheetId="0" hidden="1">要望障害一覧!$A$3:$W$3</definedName>
    <definedName name="Z_AF400E4A_CBBD_4B6F_8603_9684FFAB9C52_.wvu.FilterData" localSheetId="0" hidden="1">要望障害一覧!$A$3:$W$3</definedName>
    <definedName name="Z_AF6AD22B_F134_4E66_B9A2_4D23D260C9F0_.wvu.FilterData" localSheetId="0" hidden="1">要望障害一覧!$A$3:$W$3</definedName>
    <definedName name="Z_AF7547D5_B282_4493_9655_0E35525DA4B0_.wvu.FilterData" localSheetId="0" hidden="1">要望障害一覧!$A$3:$X$11</definedName>
    <definedName name="Z_B0AE2DA1_F245_4D69_A4ED_AE7C0AC3DB08_.wvu.FilterData" localSheetId="0" hidden="1">要望障害一覧!$A$3:$W$3</definedName>
    <definedName name="Z_B109638E_285C_48D2_984D_733E3CBA2495_.wvu.FilterData" localSheetId="0" hidden="1">要望障害一覧!$A$3:$W$3</definedName>
    <definedName name="Z_B219BA7B_8080_4CE8_A788_0C93EAFC424D_.wvu.FilterData" localSheetId="0" hidden="1">要望障害一覧!$A$3:$W$3</definedName>
    <definedName name="Z_B2B18956_9131_462D_B80E_CAB60F8F4E03_.wvu.FilterData" localSheetId="0" hidden="1">要望障害一覧!$A$3:$W$3</definedName>
    <definedName name="Z_B42B52FB_3A51_4E27_B8B2_0BA81BEACB0A_.wvu.FilterData" localSheetId="0" hidden="1">要望障害一覧!$A$3:$W$3</definedName>
    <definedName name="Z_B4CAFF49_804C_40C0_9B67_7C62FBDC4EED_.wvu.FilterData" localSheetId="0" hidden="1">要望障害一覧!$A$3:$W$3</definedName>
    <definedName name="Z_B58C2A6A_0E44_4826_92A6_E7A1272FB28B_.wvu.FilterData" localSheetId="0" hidden="1">要望障害一覧!$A$3:$W$3</definedName>
    <definedName name="Z_B73FC2B2_3EC6_4FCD_8191_FDC65A41FF0B_.wvu.FilterData" localSheetId="0" hidden="1">要望障害一覧!$A$3:$W$3</definedName>
    <definedName name="Z_B7F2CDAB_96C2_411B_8FDE_9CBDAE102E54_.wvu.FilterData" localSheetId="0" hidden="1">要望障害一覧!$A$3:$W$3</definedName>
    <definedName name="Z_B854E5D7_C41E_48C9_A6B5_FE767EE2BC9A_.wvu.FilterData" localSheetId="0" hidden="1">要望障害一覧!$A$3:$W$3</definedName>
    <definedName name="Z_B9FC8D30_FA4B_41E0_BBEC_6B80B2B6711E_.wvu.FilterData" localSheetId="0" hidden="1">要望障害一覧!$A$3:$W$3</definedName>
    <definedName name="Z_BBE6A53B_EADD_438A_AB82_BA2699D7DFBD_.wvu.FilterData" localSheetId="0" hidden="1">要望障害一覧!$A$3:$W$3</definedName>
    <definedName name="Z_BC0A5068_48F2_4116_9CFF_BBFCEF698E7F_.wvu.FilterData" localSheetId="0" hidden="1">要望障害一覧!$A$3:$W$3</definedName>
    <definedName name="Z_BC85241A_4CDA_43F4_B168_D640C9E422FE_.wvu.FilterData" localSheetId="0" hidden="1">要望障害一覧!$A$3:$X$11</definedName>
    <definedName name="Z_BC8831EF_E3D2_4639_987D_F2C1C14850FA_.wvu.FilterData" localSheetId="0" hidden="1">要望障害一覧!$A$3:$W$3</definedName>
    <definedName name="Z_BDE7167D_7277_447D_B197_30579D7B786C_.wvu.FilterData" localSheetId="0" hidden="1">要望障害一覧!$A$3:$W$3</definedName>
    <definedName name="Z_BE0501F3_3B33_4307_8D50_B99B2BD7136C_.wvu.FilterData" localSheetId="0" hidden="1">要望障害一覧!$A$3:$W$3</definedName>
    <definedName name="Z_BF1F83F2_A76D_4DBE_A687_DEF5F247D8EF_.wvu.FilterData" localSheetId="0" hidden="1">要望障害一覧!$A$3:$W$3</definedName>
    <definedName name="Z_C12A8CE5_B60B_4177_A08D_C45C79AE050F_.wvu.FilterData" localSheetId="0" hidden="1">要望障害一覧!$A$3:$W$3</definedName>
    <definedName name="Z_C40ED2D1_E9FF_4B43_9CD7_AF646C32790D_.wvu.FilterData" localSheetId="0" hidden="1">要望障害一覧!$A$3:$X$11</definedName>
    <definedName name="Z_C44AC4DB_A91C_4EC3_8EA1_1B1E103405C0_.wvu.FilterData" localSheetId="0" hidden="1">要望障害一覧!$A$3:$W$3</definedName>
    <definedName name="Z_C6F9E14D_5D23_4B3D_BE2A_C33E47A42458_.wvu.FilterData" localSheetId="0" hidden="1">要望障害一覧!$A$3:$W$3</definedName>
    <definedName name="Z_C982E386_4E48_4C2F_9AAA_E2BAF97935D4_.wvu.FilterData" localSheetId="0" hidden="1">要望障害一覧!$A$3:$W$3</definedName>
    <definedName name="Z_CA6638E9_658C_4AB3_BF27_2F1E8E55D3B5_.wvu.FilterData" localSheetId="0" hidden="1">要望障害一覧!$A$3:$W$3</definedName>
    <definedName name="Z_CAF18641_C889_428B_BE08_5B7E7399E7AE_.wvu.FilterData" localSheetId="0" hidden="1">要望障害一覧!$A$3:$W$3</definedName>
    <definedName name="Z_CAF350FE_F599_4136_B717_57EAD2E58F29_.wvu.FilterData" localSheetId="0" hidden="1">要望障害一覧!$A$3:$W$3</definedName>
    <definedName name="Z_CC60DB51_9808_439E_BF68_4558E4BCDE17_.wvu.FilterData" localSheetId="0" hidden="1">要望障害一覧!$A$3:$W$3</definedName>
    <definedName name="Z_CD258CD4_8F34_464F_944D_2989AEDDCA48_.wvu.FilterData" localSheetId="0" hidden="1">要望障害一覧!$A$3:$W$3</definedName>
    <definedName name="Z_CDA4994F_019E_4F58_9CD2_AE443E54C8C2_.wvu.FilterData" localSheetId="0" hidden="1">要望障害一覧!$A$3:$W$3</definedName>
    <definedName name="Z_D05DF63E_74F1_4039_8B61_CA11B5EBA64C_.wvu.FilterData" localSheetId="0" hidden="1">要望障害一覧!$A$3:$W$3</definedName>
    <definedName name="Z_D09EEF67_C19D_412E_9C3D_03211B220E7E_.wvu.FilterData" localSheetId="0" hidden="1">要望障害一覧!$A$3:$W$3</definedName>
    <definedName name="Z_D244082C_53C2_43C4_9E3C_11A8F9E96D50_.wvu.FilterData" localSheetId="0" hidden="1">要望障害一覧!$A$3:$W$3</definedName>
    <definedName name="Z_D2AC8C5C_9F4E_4B50_BB50_D59A678EAF11_.wvu.FilterData" localSheetId="0" hidden="1">要望障害一覧!$A$3:$W$3</definedName>
    <definedName name="Z_D47AABE8_9AE5_4898_A0F7_6A16A38BCB78_.wvu.FilterData" localSheetId="0" hidden="1">要望障害一覧!$A$3:$W$3</definedName>
    <definedName name="Z_D5B2C1D9_7BBD_45F8_9B68_C372F42B697C_.wvu.FilterData" localSheetId="0" hidden="1">要望障害一覧!$A$3:$W$3</definedName>
    <definedName name="Z_D633FD47_A1D2_4A8D_B48B_7E476C721F62_.wvu.FilterData" localSheetId="0" hidden="1">要望障害一覧!$A$3:$W$3</definedName>
    <definedName name="Z_D76DBDFF_39AF_4DE4_8196_0716E19B1618_.wvu.FilterData" localSheetId="0" hidden="1">要望障害一覧!$A$3:$W$3</definedName>
    <definedName name="Z_D7813B5D_00A1_473D_8E1E_F6D56F7975F4_.wvu.FilterData" localSheetId="0" hidden="1">要望障害一覧!$A$3:$W$3</definedName>
    <definedName name="Z_DAC7D857_C9CA_4495_A7ED_C3E10C968AC4_.wvu.FilterData" localSheetId="0" hidden="1">要望障害一覧!$A$3:$W$3</definedName>
    <definedName name="Z_DAE7C185_546E_4D9A_8B55_9D5A8807E32A_.wvu.FilterData" localSheetId="0" hidden="1">要望障害一覧!$A$3:$W$3</definedName>
    <definedName name="Z_DB6DCA4B_88DA_4575_BFCC_7329DF002303_.wvu.FilterData" localSheetId="0" hidden="1">要望障害一覧!$A$3:$W$3</definedName>
    <definedName name="Z_DB735780_71EE_425B_B495_183397B626CC_.wvu.FilterData" localSheetId="1" hidden="1">#REF!</definedName>
    <definedName name="Z_DB735780_71EE_425B_B495_183397B626CC_.wvu.FilterData" localSheetId="3" hidden="1">#REF!</definedName>
    <definedName name="Z_DB735780_71EE_425B_B495_183397B626CC_.wvu.FilterData" localSheetId="0" hidden="1">#REF!</definedName>
    <definedName name="Z_DB735780_71EE_425B_B495_183397B626CC_.wvu.FilterData" hidden="1">#REF!</definedName>
    <definedName name="Z_DC1F31B7_063D_43EB_A49A_BAA961BBD73B_.wvu.FilterData" localSheetId="0" hidden="1">要望障害一覧!$A$3:$W$3</definedName>
    <definedName name="Z_DCD2A632_79D3_4F67_8874_0E6F6CEA4C0A_.wvu.FilterData" localSheetId="0" hidden="1">要望障害一覧!$A$3:$W$3</definedName>
    <definedName name="Z_DD4CCA0D_3F83_47A8_8BFC_7E7F91039683_.wvu.FilterData" localSheetId="0" hidden="1">要望障害一覧!$A$3:$W$3</definedName>
    <definedName name="Z_DD6F5BDB_0A90_4B88_8552_4D1B4049566E_.wvu.FilterData" localSheetId="0" hidden="1">要望障害一覧!$A$3:$W$3</definedName>
    <definedName name="Z_DDD0CED5_CD0B_4352_B7C9_CE25323FE8C7_.wvu.FilterData" localSheetId="0" hidden="1">要望障害一覧!$A$3:$W$3</definedName>
    <definedName name="Z_DF4B2866_4BB4_4E41_AD6D_956CC0AF4990_.wvu.FilterData" localSheetId="0" hidden="1">要望障害一覧!$A$3:$W$3</definedName>
    <definedName name="Z_DF51A59A_5C7B_4878_B637_394B9F5DB844_.wvu.FilterData" localSheetId="0" hidden="1">要望障害一覧!$A$3:$W$3</definedName>
    <definedName name="Z_DF57EA22_74E5_4EEA_BBD1_1725ADBB749B_.wvu.FilterData" localSheetId="0" hidden="1">要望障害一覧!$A$3:$W$3</definedName>
    <definedName name="Z_E074C037_720A_4E41_BA95_26E1BC0D1633_.wvu.FilterData" localSheetId="0" hidden="1">要望障害一覧!$A$3:$W$3</definedName>
    <definedName name="Z_E17412CF_36B5_4DF4_952B_B89410BC51A2_.wvu.FilterData" localSheetId="0" hidden="1">要望障害一覧!$A$3:$W$3</definedName>
    <definedName name="Z_E17C4EFF_BBB7_4E59_9775_2D09145A4618_.wvu.FilterData" localSheetId="0" hidden="1">要望障害一覧!$A$3:$W$3</definedName>
    <definedName name="Z_E3CEF698_3813_44AC_9CAA_C221EE077BDD_.wvu.FilterData" localSheetId="0" hidden="1">要望障害一覧!$A$3:$W$3</definedName>
    <definedName name="Z_E6108948_5A32_459E_B1B3_D2C2B3BA7A62_.wvu.FilterData" localSheetId="0" hidden="1">要望障害一覧!$A$3:$W$3</definedName>
    <definedName name="Z_E754D382_75CB_431F_93B9_E5CD783B2AC8_.wvu.FilterData" localSheetId="0" hidden="1">要望障害一覧!$A$3:$W$3</definedName>
    <definedName name="Z_EAAC8076_2EA0_47A9_826A_F66BDA419E2A_.wvu.FilterData" localSheetId="0" hidden="1">要望障害一覧!$A$3:$W$3</definedName>
    <definedName name="Z_EC2F33FD_178E_48F2_8739_BA12199083E2_.wvu.FilterData" localSheetId="0" hidden="1">要望障害一覧!$A$3:$W$3</definedName>
    <definedName name="Z_EC7A96D6_A68D_426E_9065_B58813F274F7_.wvu.FilterData" localSheetId="0" hidden="1">要望障害一覧!$A$3:$W$3</definedName>
    <definedName name="Z_ECFDCD46_7536_4DDA_B195_99F8191E787A_.wvu.FilterData" localSheetId="0" hidden="1">要望障害一覧!$A$3:$W$3</definedName>
    <definedName name="Z_ED8BEA64_E834_422A_BBB4_88EDA59689B4_.wvu.FilterData" localSheetId="0" hidden="1">要望障害一覧!$A$3:$W$3</definedName>
    <definedName name="Z_EDEFD241_5659_4650_B982_C87E8D740BFE_.wvu.FilterData" localSheetId="0" hidden="1">要望障害一覧!$A$3:$W$3</definedName>
    <definedName name="Z_EDF37FC7_32EF_48B3_B6DF_3B535941B791_.wvu.FilterData" localSheetId="0" hidden="1">要望障害一覧!$A$3:$W$3</definedName>
    <definedName name="Z_EF845ED4_137F_4BCF_9BC2_462CFB416E75_.wvu.FilterData" localSheetId="0" hidden="1">要望障害一覧!$A$3:$W$3</definedName>
    <definedName name="Z_F27324C9_30D9_426B_95B4_197FBAF2C60A_.wvu.FilterData" localSheetId="0" hidden="1">要望障害一覧!$A$3:$W$3</definedName>
    <definedName name="Z_F495B3BE_1F25_4B6E_B4D2_08C02B0A9960_.wvu.FilterData" localSheetId="0" hidden="1">要望障害一覧!$A$3:$W$3</definedName>
    <definedName name="Z_F4DC2F98_33D9_47B1_8CE8_460AC78C4717_.wvu.FilterData" localSheetId="0" hidden="1">要望障害一覧!$A$3:$W$3</definedName>
    <definedName name="Z_F4DC519C_9CEB_46CD_A022_AF0EB4ED1830_.wvu.FilterData" localSheetId="0" hidden="1">要望障害一覧!$A$3:$W$3</definedName>
    <definedName name="Z_F56C424F_7783_4197_B804_4D65A50D664F_.wvu.FilterData" localSheetId="0" hidden="1">要望障害一覧!$A$3:$W$3</definedName>
    <definedName name="Z_FBC0DF73_C46A_41E4_8780_87A4E0ED6F42_.wvu.FilterData" localSheetId="0" hidden="1">要望障害一覧!$A$3:$W$3</definedName>
    <definedName name="Z_FC3EC45C_8BC2_4524_AE29_391E8199ADA8_.wvu.FilterData" localSheetId="0" hidden="1">要望障害一覧!$A$3:$W$3</definedName>
    <definedName name="Z_FC3F3A59_FDB7_4AD0_938A_F497F583545B_.wvu.FilterData" localSheetId="0" hidden="1">要望障害一覧!$A$3:$W$3</definedName>
    <definedName name="Z_FCB370AC_7033_4412_A8C0_BD7548F79CF2_.wvu.FilterData" localSheetId="0" hidden="1">要望障害一覧!$A$3:$W$3</definedName>
    <definedName name="Z_FCFDA04E_F3C0_464B_BB9B_72D70E5FEE28_.wvu.FilterData" localSheetId="0" hidden="1">要望障害一覧!$A$3:$W$3</definedName>
    <definedName name="Z_FDC85AEE_D8F9_459F_A3AE_CBF1D71A5617_.wvu.FilterData" localSheetId="0" hidden="1">要望障害一覧!$A$3:$W$3</definedName>
    <definedName name="Z_FDEF4507_BD0C_44E8_8674_FE57D41775F3_.wvu.FilterData" localSheetId="0" hidden="1">要望障害一覧!$A$3:$W$3</definedName>
    <definedName name="Z_FE794AE3_5493_4F2E_A9B5_4205105CF698_.wvu.FilterData" localSheetId="0" hidden="1">要望障害一覧!$A$3:$W$3</definedName>
    <definedName name="Z_FF941584_CB3C_48EC_9212_EED9D222BE41_.wvu.FilterData" localSheetId="0" hidden="1">要望障害一覧!$A$3:$W$3</definedName>
    <definedName name="Z_FFD41D93_3BF5_4981_9A75_811867724E5E_.wvu.FilterData" localSheetId="0" hidden="1">要望障害一覧!$A$3:$W$3</definedName>
    <definedName name="あああ">[8]基本情報!$B$5:$G$14</definedName>
    <definedName name="サブシステム" localSheetId="3">#REF!</definedName>
    <definedName name="サブシステム">#REF!</definedName>
    <definedName name="スケジュール" localSheetId="3">#REF!</definedName>
    <definedName name="スケジュール">#REF!</definedName>
    <definedName name="ｽｹｼﾞｭｰﾙ管理表" localSheetId="3">#REF!</definedName>
    <definedName name="ｽｹｼﾞｭｰﾙ管理表">#REF!</definedName>
    <definedName name="スケジュール内訳" localSheetId="3">#REF!</definedName>
    <definedName name="スケジュール内訳">#REF!</definedName>
    <definedName name="ｽｹｼﾞｭｰﾙ表" localSheetId="1">#REF!</definedName>
    <definedName name="ｽｹｼﾞｭｰﾙ表" localSheetId="3">#REF!</definedName>
    <definedName name="ｽｹｼﾞｭｰﾙ表">#REF!</definedName>
    <definedName name="ﾃｽﾄ予定" localSheetId="3">#REF!</definedName>
    <definedName name="ﾃｽﾄ予定">#REF!</definedName>
    <definedName name="開発予定" localSheetId="3">#REF!</definedName>
    <definedName name="開発予定">#REF!</definedName>
    <definedName name="区分" localSheetId="3">#REF!</definedName>
    <definedName name="区分">#REF!</definedName>
    <definedName name="顧客マスタ" localSheetId="3">#REF!</definedName>
    <definedName name="顧客マスタ">#REF!</definedName>
    <definedName name="種別定義">[9]基本情報!$B$5:$G$14</definedName>
    <definedName name="商品" localSheetId="3">#REF!</definedName>
    <definedName name="商品">#REF!</definedName>
    <definedName name="商品マスタ" localSheetId="3">#REF!</definedName>
    <definedName name="商品マスタ">#REF!</definedName>
    <definedName name="状態" localSheetId="3">#REF!</definedName>
    <definedName name="状態">#REF!</definedName>
    <definedName name="設計担当" localSheetId="3">#REF!</definedName>
    <definedName name="設計担当">#REF!</definedName>
    <definedName name="設計予定" localSheetId="3">#REF!</definedName>
    <definedName name="設計予定">#REF!</definedName>
    <definedName name="担当" localSheetId="3">#REF!</definedName>
    <definedName name="担当">#REF!</definedName>
    <definedName name="担当者" localSheetId="3">#REF!</definedName>
    <definedName name="担当者">#REF!</definedName>
    <definedName name="標準_PC" localSheetId="1">#REF!</definedName>
    <definedName name="標準_PC" localSheetId="3">#REF!</definedName>
    <definedName name="標準_PC">#REF!</definedName>
    <definedName name="標準_PC仕切元印刷" localSheetId="1">#REF!</definedName>
    <definedName name="標準_PC仕切元印刷" localSheetId="3">#REF!</definedName>
    <definedName name="標準_PC仕切元印刷">#REF!</definedName>
    <definedName name="標準_RANK入力" localSheetId="3">#REF!</definedName>
    <definedName name="標準_RANK入力">#REF!</definedName>
    <definedName name="標準_TPGT" localSheetId="3">#REF!</definedName>
    <definedName name="標準_TPGT">#REF!</definedName>
    <definedName name="標準_移動平均入力" localSheetId="1">#REF!</definedName>
    <definedName name="標準_移動平均入力" localSheetId="3">#REF!</definedName>
    <definedName name="標準_移動平均入力">#REF!</definedName>
    <definedName name="標準_仕切元入力" localSheetId="3">#REF!</definedName>
    <definedName name="標準_仕切元入力">#REF!</definedName>
    <definedName name="分類" localSheetId="3">#REF!</definedName>
    <definedName name="分類">#REF!</definedName>
    <definedName name="変更点開" localSheetId="1">[4]!変更点開</definedName>
    <definedName name="変更点開" localSheetId="3">[4]!変更点開</definedName>
    <definedName name="変更点開">[4]!変更点開</definedName>
    <definedName name="要件" localSheetId="3">#REF!</definedName>
    <definedName name="要件">#REF!</definedName>
    <definedName name="要件状況" localSheetId="3">#REF!</definedName>
    <definedName name="要件状況">#REF!</definedName>
    <definedName name="要件予定" localSheetId="3">#REF!</definedName>
    <definedName name="要件予定">#REF!</definedName>
    <definedName name="流れ開" localSheetId="1">[4]!流れ開</definedName>
    <definedName name="流れ開" localSheetId="3">[4]!流れ開</definedName>
    <definedName name="流れ開">[4]!流れ開</definedName>
  </definedNames>
  <calcPr calcId="191029"/>
  <customWorkbookViews>
    <customWorkbookView name="アスコット)渡邉 - 個人用ビュー" guid="{3D68FE55-9FE9-406E-B4B4-EB1306974C78}" mergeInterval="0" personalView="1" maximized="1" windowWidth="1596" windowHeight="670" activeSheetId="2"/>
    <customWorkbookView name="t-watanabe - 個人用ビュー" guid="{76884215-D5A3-496C-A767-396CF4708B78}" mergeInterval="0" personalView="1" maximized="1" windowWidth="1360" windowHeight="548" activeSheetId="2"/>
    <customWorkbookView name="ycc2 - 個人用ビュー" guid="{A2D04565-ADB8-4936-A5F2-40919A5C66DD}" mergeInterval="0" personalView="1" maximized="1" windowWidth="1766" windowHeight="451" activeSheetId="2"/>
    <customWorkbookView name="ycc_nozaki - 個人用ビュー" guid="{7AE373E4-750B-4CD3-A3D7-67F0463ABF18}" mergeInterval="0" personalView="1" maximized="1" windowWidth="1362" windowHeight="548" activeSheetId="2"/>
    <customWorkbookView name="wbc_okuyama - 個人用ビュー" guid="{C56B69A8-7D3B-4F2D-8689-6921FCF12D4C}" mergeInterval="0" personalView="1" maximized="1" windowWidth="1020" windowHeight="577" activeSheetId="1"/>
    <customWorkbookView name="tkikuchi - 個人用ビュー" guid="{4C6B6275-D1CC-4F03-8C80-4E14990450D4}" mergeInterval="0" personalView="1" maximized="1" windowWidth="1276" windowHeight="822" activeSheetId="1"/>
    <customWorkbookView name="shimizu - 個人用ビュー" guid="{EAAC8076-2EA0-47A9-826A-F66BDA419E2A}" mergeInterval="0" personalView="1" maximized="1" xWindow="1" yWindow="1" windowWidth="1436" windowHeight="681" activeSheetId="1"/>
    <customWorkbookView name="t-kubo - 個人用ビュー" guid="{76777A78-C82A-4122-8EB5-57A79D51D402}" mergeInterval="0" personalView="1" maximized="1" windowWidth="1362" windowHeight="577" activeSheetId="1"/>
    <customWorkbookView name="y-komatsu - 個人用ビュー" guid="{B2B18956-9131-462D-B80E-CAB60F8F4E03}" mergeInterval="0" personalView="1" maximized="1" windowWidth="1276" windowHeight="570" activeSheetId="1"/>
    <customWorkbookView name="his - 個人用ビュー" guid="{7D862809-0AEA-45B6-AF91-E902426E29D3}" mergeInterval="0" personalView="1" maximized="1" windowWidth="1276" windowHeight="835" activeSheetId="1"/>
    <customWorkbookView name="Hibiki Kawamura - 個人用ビュー" guid="{CC0F9BAE-52AA-4850-ABFF-FE56BB342A7D}" mergeInterval="0" personalView="1" maximized="1" windowWidth="1276" windowHeight="602" activeSheetId="1"/>
    <customWorkbookView name="Funaki Wataru - 個人用ビュー" guid="{A8A03F7F-88A9-48CE-A5DF-DE0CF0FFF8A7}" mergeInterval="0" personalView="1" maximized="1" windowWidth="1587" windowHeight="876" activeSheetId="1"/>
    <customWorkbookView name="y-takeshima - 個人用ビュー" guid="{5F665A02-830A-47D0-8ACA-8131CC403977}" mergeInterval="0" personalView="1" maximized="1" windowWidth="1276" windowHeight="570" activeSheetId="1"/>
    <customWorkbookView name="Administrator - 個人用ビュー" guid="{FBFC4620-C94F-41D4-94CB-4AB4419905D9}" mergeInterval="0" personalView="1" maximized="1" windowWidth="1020" windowHeight="593" activeSheetId="1"/>
    <customWorkbookView name="JSD - 個人用ビュー" guid="{B7A11307-EB22-42C8-A752-4156F679F601}" mergeInterval="0" personalView="1" maximized="1" windowWidth="1276" windowHeight="826" activeSheetId="1"/>
    <customWorkbookView name="アスカクリエイト - 個人用ビュー" guid="{674CC6A9-1ADA-4B4F-B6A9-8AD9D57477FA}" mergeInterval="0" personalView="1" maximized="1" windowWidth="1276" windowHeight="628" activeSheetId="1"/>
    <customWorkbookView name="Norikazu Hatakeyama - 個人用ビュー" guid="{120DFF9B-D05B-4221-BF56-33138F7D1108}" mergeInterval="0" personalView="1" maximized="1" windowWidth="1276" windowHeight="628" activeSheetId="1"/>
    <customWorkbookView name="ASCOT-NO197 - 個人用ビュー" guid="{0D705637-DBFF-48EA-8304-2F7403FE47A7}" mergeInterval="0" personalView="1" maximized="1" windowWidth="1020" windowHeight="551" activeSheetId="1"/>
    <customWorkbookView name="jsd04 - 個人用ビュー" guid="{A552ABC3-1376-4E9C-BD2D-717C6717C99C}" mergeInterval="0" personalView="1" maximized="1" windowWidth="1249" windowHeight="777" activeSheetId="1"/>
    <customWorkbookView name="kakihana - 個人用ビュー" guid="{F27324C9-30D9-426B-95B4-197FBAF2C60A}" mergeInterval="0" personalView="1" maximized="1" windowWidth="1916" windowHeight="889" activeSheetId="3"/>
    <customWorkbookView name="' - 個人用ビュー" guid="{C40ED2D1-E9FF-4B43-9CD7-AF646C32790D}" mergeInterval="0" personalView="1" maximized="1" xWindow="-4" yWindow="-4" windowWidth="1374" windowHeight="748" activeSheetId="2"/>
    <customWorkbookView name="kanagawa - 個人用ビュー" guid="{A8B0E8E8-FBDA-4010-A431-87AF9C34D588}" mergeInterval="0" personalView="1" maximized="1" xWindow="-8" yWindow="-8" windowWidth="1936" windowHeight="1066" activeSheetId="2"/>
    <customWorkbookView name="kakihanaa - 個人用ビュー" guid="{4849AFCD-278E-49FC-B2CA-EC1D5F4D6060}" mergeInterval="0" personalView="1" maximized="1" xWindow="-8" yWindow="-8" windowWidth="1936" windowHeight="1096" activeSheetId="2"/>
  </customWorkbookViews>
</workbook>
</file>

<file path=xl/calcChain.xml><?xml version="1.0" encoding="utf-8"?>
<calcChain xmlns="http://schemas.openxmlformats.org/spreadsheetml/2006/main">
  <c r="W1" i="2" l="1"/>
  <c r="F11" i="9" l="1"/>
  <c r="E11" i="9"/>
  <c r="E13" i="9"/>
  <c r="F13" i="9"/>
  <c r="E9" i="9" l="1"/>
  <c r="X11" i="2" l="1"/>
  <c r="X10" i="2"/>
  <c r="X9" i="2"/>
  <c r="X8" i="2"/>
  <c r="X7" i="2"/>
  <c r="X5" i="2"/>
  <c r="F10" i="9"/>
  <c r="E10" i="9"/>
  <c r="F9" i="9" l="1"/>
  <c r="G11" i="9" l="1"/>
  <c r="G9" i="9" l="1"/>
  <c r="G10" i="9" l="1"/>
  <c r="A445" i="2" l="1"/>
  <c r="X445" i="2"/>
  <c r="A446" i="2"/>
  <c r="X446" i="2"/>
  <c r="A447" i="2"/>
  <c r="X447" i="2"/>
  <c r="A448" i="2"/>
  <c r="X448" i="2"/>
  <c r="A449" i="2"/>
  <c r="X449" i="2"/>
  <c r="A450" i="2"/>
  <c r="X450" i="2"/>
  <c r="A451" i="2"/>
  <c r="X451" i="2"/>
  <c r="A452" i="2"/>
  <c r="X452" i="2"/>
  <c r="A453" i="2"/>
  <c r="X453" i="2"/>
  <c r="A454" i="2"/>
  <c r="X454" i="2"/>
  <c r="A455" i="2"/>
  <c r="X455" i="2"/>
  <c r="A456" i="2"/>
  <c r="X456" i="2"/>
  <c r="A457" i="2"/>
  <c r="X457" i="2"/>
  <c r="A458" i="2"/>
  <c r="X458" i="2"/>
  <c r="A459" i="2"/>
  <c r="X459" i="2"/>
  <c r="A460" i="2"/>
  <c r="X460" i="2"/>
  <c r="A461" i="2"/>
  <c r="X461" i="2"/>
  <c r="A462" i="2"/>
  <c r="X462" i="2"/>
  <c r="A463" i="2"/>
  <c r="X463" i="2"/>
  <c r="A464" i="2"/>
  <c r="X464" i="2"/>
  <c r="A465" i="2"/>
  <c r="X465" i="2"/>
  <c r="A466" i="2"/>
  <c r="X466" i="2"/>
  <c r="A467" i="2"/>
  <c r="X467" i="2"/>
  <c r="A468" i="2"/>
  <c r="X468" i="2"/>
  <c r="A469" i="2"/>
  <c r="X469" i="2"/>
  <c r="A470" i="2"/>
  <c r="X470" i="2"/>
  <c r="A471" i="2"/>
  <c r="X471" i="2"/>
  <c r="A472" i="2"/>
  <c r="X472" i="2"/>
  <c r="A473" i="2"/>
  <c r="X473" i="2"/>
  <c r="A474" i="2"/>
  <c r="X474" i="2"/>
  <c r="A475" i="2"/>
  <c r="X475" i="2"/>
  <c r="A476" i="2"/>
  <c r="X476" i="2"/>
  <c r="A477" i="2"/>
  <c r="X477" i="2"/>
  <c r="A478" i="2"/>
  <c r="X478" i="2"/>
  <c r="A479" i="2"/>
  <c r="X479" i="2"/>
  <c r="A480" i="2"/>
  <c r="X480" i="2"/>
  <c r="A481" i="2"/>
  <c r="X481" i="2"/>
  <c r="A482" i="2"/>
  <c r="X482" i="2"/>
  <c r="A483" i="2"/>
  <c r="X483" i="2"/>
  <c r="A484" i="2"/>
  <c r="X484" i="2"/>
  <c r="A485" i="2"/>
  <c r="X485" i="2"/>
  <c r="A486" i="2"/>
  <c r="X486" i="2"/>
  <c r="A487" i="2"/>
  <c r="X487" i="2"/>
  <c r="A488" i="2"/>
  <c r="X488" i="2"/>
  <c r="A489" i="2"/>
  <c r="X489" i="2"/>
  <c r="A490" i="2"/>
  <c r="X490" i="2"/>
  <c r="A491" i="2"/>
  <c r="X491" i="2"/>
  <c r="A492" i="2"/>
  <c r="X492" i="2"/>
  <c r="A493" i="2"/>
  <c r="X493" i="2"/>
  <c r="A494" i="2"/>
  <c r="X494" i="2"/>
  <c r="A495" i="2"/>
  <c r="X495" i="2"/>
  <c r="A496" i="2"/>
  <c r="X496" i="2"/>
  <c r="A497" i="2"/>
  <c r="X497" i="2"/>
  <c r="A498" i="2"/>
  <c r="X498" i="2"/>
  <c r="A499" i="2"/>
  <c r="X499" i="2"/>
  <c r="A500" i="2"/>
  <c r="X500" i="2"/>
  <c r="A501" i="2"/>
  <c r="X501" i="2"/>
  <c r="A502" i="2"/>
  <c r="X502" i="2"/>
  <c r="A503" i="2"/>
  <c r="X503" i="2"/>
  <c r="A504" i="2"/>
  <c r="X504" i="2"/>
  <c r="A505" i="2"/>
  <c r="X505" i="2"/>
  <c r="A506" i="2"/>
  <c r="X506" i="2"/>
  <c r="A507" i="2"/>
  <c r="X507" i="2"/>
  <c r="A508" i="2"/>
  <c r="X508" i="2"/>
  <c r="A509" i="2"/>
  <c r="X509" i="2"/>
  <c r="A510" i="2"/>
  <c r="X510" i="2"/>
  <c r="A511" i="2"/>
  <c r="X511" i="2"/>
  <c r="A512" i="2"/>
  <c r="X512" i="2"/>
  <c r="A513" i="2"/>
  <c r="X513" i="2"/>
  <c r="A514" i="2"/>
  <c r="X514" i="2"/>
  <c r="A515" i="2"/>
  <c r="X515" i="2"/>
  <c r="A516" i="2"/>
  <c r="X516" i="2"/>
  <c r="A517" i="2"/>
  <c r="X517" i="2"/>
  <c r="A518" i="2"/>
  <c r="X518" i="2"/>
  <c r="A519" i="2"/>
  <c r="X519" i="2"/>
  <c r="A520" i="2"/>
  <c r="X520" i="2"/>
  <c r="A521" i="2"/>
  <c r="X521" i="2"/>
  <c r="A522" i="2"/>
  <c r="X522" i="2"/>
  <c r="A523" i="2"/>
  <c r="X523" i="2"/>
  <c r="A524" i="2"/>
  <c r="X524" i="2"/>
  <c r="A525" i="2"/>
  <c r="X525" i="2"/>
  <c r="A526" i="2"/>
  <c r="X526" i="2"/>
  <c r="A527" i="2"/>
  <c r="X527" i="2"/>
  <c r="A528" i="2"/>
  <c r="X528" i="2"/>
  <c r="A529" i="2"/>
  <c r="X529" i="2"/>
  <c r="A530" i="2"/>
  <c r="X530" i="2"/>
  <c r="A531" i="2"/>
  <c r="X531" i="2"/>
  <c r="A532" i="2"/>
  <c r="X532" i="2"/>
  <c r="A533" i="2"/>
  <c r="X533" i="2"/>
  <c r="A534" i="2"/>
  <c r="X534" i="2"/>
  <c r="A535" i="2"/>
  <c r="X535" i="2"/>
  <c r="A536" i="2"/>
  <c r="X536" i="2"/>
  <c r="A537" i="2"/>
  <c r="X537" i="2"/>
  <c r="A538" i="2"/>
  <c r="X538" i="2"/>
  <c r="A539" i="2"/>
  <c r="X539" i="2"/>
  <c r="A540" i="2"/>
  <c r="X540" i="2"/>
  <c r="A541" i="2"/>
  <c r="X541" i="2"/>
  <c r="A542" i="2"/>
  <c r="X542" i="2"/>
  <c r="A543" i="2"/>
  <c r="X543" i="2"/>
  <c r="A544" i="2"/>
  <c r="X544" i="2"/>
  <c r="A545" i="2"/>
  <c r="X545" i="2"/>
  <c r="A546" i="2"/>
  <c r="X546" i="2"/>
  <c r="A547" i="2"/>
  <c r="X547" i="2"/>
  <c r="A548" i="2"/>
  <c r="X548" i="2"/>
  <c r="A549" i="2"/>
  <c r="X549" i="2"/>
  <c r="A550" i="2"/>
  <c r="X550" i="2"/>
  <c r="A551" i="2"/>
  <c r="X551" i="2"/>
  <c r="A552" i="2"/>
  <c r="X552" i="2"/>
  <c r="E31" i="9" l="1"/>
  <c r="E30" i="9"/>
  <c r="E29" i="9"/>
  <c r="H31" i="9" l="1"/>
  <c r="H53" i="9" l="1"/>
  <c r="G53" i="9"/>
  <c r="F53" i="9"/>
  <c r="E53" i="9"/>
  <c r="H51" i="9"/>
  <c r="G51" i="9"/>
  <c r="F51" i="9"/>
  <c r="E51" i="9"/>
  <c r="H50" i="9"/>
  <c r="G50" i="9"/>
  <c r="F50" i="9"/>
  <c r="E50" i="9"/>
  <c r="H49" i="9"/>
  <c r="G49" i="9"/>
  <c r="F49" i="9"/>
  <c r="E49" i="9"/>
  <c r="H48" i="9"/>
  <c r="G48" i="9"/>
  <c r="F48" i="9"/>
  <c r="E48" i="9"/>
  <c r="H44" i="9"/>
  <c r="F44" i="9"/>
  <c r="E44" i="9"/>
  <c r="H42" i="9"/>
  <c r="F42" i="9"/>
  <c r="E42" i="9"/>
  <c r="H41" i="9"/>
  <c r="F41" i="9"/>
  <c r="E41" i="9"/>
  <c r="H40" i="9"/>
  <c r="F40" i="9"/>
  <c r="E40" i="9"/>
  <c r="H39" i="9"/>
  <c r="F39" i="9"/>
  <c r="E39" i="9"/>
  <c r="K18" i="9"/>
  <c r="L18" i="9"/>
  <c r="I53" i="9" l="1"/>
  <c r="G40" i="9"/>
  <c r="I40" i="9" s="1"/>
  <c r="E43" i="9"/>
  <c r="E45" i="9" s="1"/>
  <c r="G44" i="9"/>
  <c r="I44" i="9" s="1"/>
  <c r="I49" i="9"/>
  <c r="I51" i="9"/>
  <c r="G42" i="9"/>
  <c r="I42" i="9" s="1"/>
  <c r="I50" i="9"/>
  <c r="H43" i="9"/>
  <c r="H45" i="9" s="1"/>
  <c r="G41" i="9"/>
  <c r="I41" i="9" s="1"/>
  <c r="E52" i="9"/>
  <c r="E54" i="9" s="1"/>
  <c r="G39" i="9"/>
  <c r="F52" i="9"/>
  <c r="F54" i="9" s="1"/>
  <c r="F43" i="9"/>
  <c r="F45" i="9" s="1"/>
  <c r="I48" i="9"/>
  <c r="G52" i="9"/>
  <c r="G54" i="9" s="1"/>
  <c r="H52" i="9"/>
  <c r="H54" i="9" s="1"/>
  <c r="H33" i="9"/>
  <c r="G33" i="9"/>
  <c r="F33" i="9"/>
  <c r="E33" i="9"/>
  <c r="G31" i="9"/>
  <c r="F31" i="9"/>
  <c r="H30" i="9"/>
  <c r="G30" i="9"/>
  <c r="F30" i="9"/>
  <c r="H29" i="9"/>
  <c r="G29" i="9"/>
  <c r="F29" i="9"/>
  <c r="H28" i="9"/>
  <c r="G28" i="9"/>
  <c r="F28" i="9"/>
  <c r="E28" i="9"/>
  <c r="H24" i="9"/>
  <c r="F24" i="9"/>
  <c r="E24" i="9"/>
  <c r="H22" i="9"/>
  <c r="F22" i="9"/>
  <c r="E22" i="9"/>
  <c r="H21" i="9"/>
  <c r="F21" i="9"/>
  <c r="E21" i="9"/>
  <c r="H20" i="9"/>
  <c r="F20" i="9"/>
  <c r="E20" i="9"/>
  <c r="H19" i="9"/>
  <c r="F19" i="9"/>
  <c r="E19" i="9"/>
  <c r="E71" i="9"/>
  <c r="I33" i="9" l="1"/>
  <c r="G43" i="9"/>
  <c r="G45" i="9" s="1"/>
  <c r="I39" i="9"/>
  <c r="I52" i="9"/>
  <c r="I54" i="9" s="1"/>
  <c r="G24" i="9"/>
  <c r="I24" i="9" s="1"/>
  <c r="E23" i="9"/>
  <c r="E25" i="9" s="1"/>
  <c r="G19" i="9"/>
  <c r="I19" i="9" s="1"/>
  <c r="G20" i="9"/>
  <c r="I20" i="9" s="1"/>
  <c r="F23" i="9"/>
  <c r="F25" i="9" s="1"/>
  <c r="I29" i="9"/>
  <c r="I31" i="9"/>
  <c r="I30" i="9"/>
  <c r="G22" i="9"/>
  <c r="I22" i="9" s="1"/>
  <c r="H23" i="9"/>
  <c r="H25" i="9" s="1"/>
  <c r="I28" i="9"/>
  <c r="E32" i="9"/>
  <c r="E34" i="9" s="1"/>
  <c r="F32" i="9"/>
  <c r="F34" i="9" s="1"/>
  <c r="G32" i="9"/>
  <c r="G34" i="9" s="1"/>
  <c r="H32" i="9"/>
  <c r="H34" i="9" s="1"/>
  <c r="G21" i="9"/>
  <c r="I21" i="9" s="1"/>
  <c r="H93" i="9"/>
  <c r="G93" i="9"/>
  <c r="F93" i="9"/>
  <c r="E93" i="9"/>
  <c r="H91" i="9"/>
  <c r="G91" i="9"/>
  <c r="F91" i="9"/>
  <c r="E91" i="9"/>
  <c r="H90" i="9"/>
  <c r="G90" i="9"/>
  <c r="F90" i="9"/>
  <c r="E90" i="9"/>
  <c r="H89" i="9"/>
  <c r="G89" i="9"/>
  <c r="F89" i="9"/>
  <c r="E89" i="9"/>
  <c r="H88" i="9"/>
  <c r="G88" i="9"/>
  <c r="F88" i="9"/>
  <c r="E88" i="9"/>
  <c r="H84" i="9"/>
  <c r="F84" i="9"/>
  <c r="G84" i="9" s="1"/>
  <c r="E84" i="9"/>
  <c r="H82" i="9"/>
  <c r="F82" i="9"/>
  <c r="E82" i="9"/>
  <c r="H81" i="9"/>
  <c r="F81" i="9"/>
  <c r="E81" i="9"/>
  <c r="H80" i="9"/>
  <c r="F80" i="9"/>
  <c r="E80" i="9"/>
  <c r="H79" i="9"/>
  <c r="F79" i="9"/>
  <c r="E79" i="9"/>
  <c r="G79" i="9" l="1"/>
  <c r="I79" i="9" s="1"/>
  <c r="I93" i="9"/>
  <c r="I43" i="9"/>
  <c r="I45" i="9" s="1"/>
  <c r="M45" i="9" s="1"/>
  <c r="E83" i="9"/>
  <c r="E85" i="9" s="1"/>
  <c r="G23" i="9"/>
  <c r="G25" i="9" s="1"/>
  <c r="I23" i="9"/>
  <c r="I25" i="9" s="1"/>
  <c r="I32" i="9"/>
  <c r="I34" i="9" s="1"/>
  <c r="G80" i="9"/>
  <c r="I80" i="9" s="1"/>
  <c r="I89" i="9"/>
  <c r="I91" i="9"/>
  <c r="I90" i="9"/>
  <c r="I84" i="9"/>
  <c r="G82" i="9"/>
  <c r="I82" i="9" s="1"/>
  <c r="F83" i="9"/>
  <c r="F85" i="9" s="1"/>
  <c r="E92" i="9"/>
  <c r="E94" i="9" s="1"/>
  <c r="G81" i="9"/>
  <c r="I81" i="9" s="1"/>
  <c r="F92" i="9"/>
  <c r="F94" i="9" s="1"/>
  <c r="H83" i="9"/>
  <c r="H85" i="9" s="1"/>
  <c r="I88" i="9"/>
  <c r="G92" i="9"/>
  <c r="G94" i="9" s="1"/>
  <c r="H92" i="9"/>
  <c r="H94" i="9" s="1"/>
  <c r="E70" i="9"/>
  <c r="E69" i="9"/>
  <c r="E68" i="9"/>
  <c r="G83" i="9" l="1"/>
  <c r="G85" i="9" s="1"/>
  <c r="I92" i="9"/>
  <c r="I94" i="9" s="1"/>
  <c r="I83" i="9"/>
  <c r="I85" i="9" s="1"/>
  <c r="X388" i="2" l="1"/>
  <c r="A388" i="2"/>
  <c r="X387" i="2"/>
  <c r="A387" i="2"/>
  <c r="X386" i="2"/>
  <c r="A386" i="2"/>
  <c r="X385" i="2"/>
  <c r="A385" i="2"/>
  <c r="X384" i="2"/>
  <c r="A384" i="2"/>
  <c r="X383" i="2"/>
  <c r="A383" i="2"/>
  <c r="X382" i="2"/>
  <c r="A382" i="2"/>
  <c r="X381" i="2"/>
  <c r="A381" i="2"/>
  <c r="X380" i="2"/>
  <c r="A380" i="2"/>
  <c r="X379" i="2"/>
  <c r="A379" i="2"/>
  <c r="X378" i="2"/>
  <c r="A378" i="2"/>
  <c r="X377" i="2"/>
  <c r="A377" i="2"/>
  <c r="X376" i="2"/>
  <c r="A376" i="2"/>
  <c r="X375" i="2"/>
  <c r="A375" i="2"/>
  <c r="X374" i="2"/>
  <c r="A374" i="2"/>
  <c r="X373" i="2"/>
  <c r="A373" i="2"/>
  <c r="X372" i="2"/>
  <c r="A372" i="2"/>
  <c r="X371" i="2"/>
  <c r="A371" i="2"/>
  <c r="X370" i="2"/>
  <c r="A370" i="2"/>
  <c r="X369" i="2"/>
  <c r="A369" i="2"/>
  <c r="X368" i="2"/>
  <c r="A368" i="2"/>
  <c r="X367" i="2"/>
  <c r="A367" i="2"/>
  <c r="X366" i="2"/>
  <c r="A366" i="2"/>
  <c r="X365" i="2"/>
  <c r="A365" i="2"/>
  <c r="X364" i="2"/>
  <c r="A364" i="2"/>
  <c r="X363" i="2"/>
  <c r="A363" i="2"/>
  <c r="X362" i="2"/>
  <c r="A362" i="2"/>
  <c r="X361" i="2"/>
  <c r="A361" i="2"/>
  <c r="X360" i="2"/>
  <c r="A360" i="2"/>
  <c r="X359" i="2"/>
  <c r="A359" i="2"/>
  <c r="X358" i="2"/>
  <c r="A358" i="2"/>
  <c r="X357" i="2"/>
  <c r="A357" i="2"/>
  <c r="X356" i="2"/>
  <c r="A356" i="2"/>
  <c r="X355" i="2"/>
  <c r="A355" i="2"/>
  <c r="X354" i="2"/>
  <c r="A354" i="2"/>
  <c r="X353" i="2"/>
  <c r="A353" i="2"/>
  <c r="X352" i="2"/>
  <c r="A352" i="2"/>
  <c r="X351" i="2"/>
  <c r="A351" i="2"/>
  <c r="X350" i="2"/>
  <c r="A350" i="2"/>
  <c r="X349" i="2"/>
  <c r="A349" i="2"/>
  <c r="X348" i="2"/>
  <c r="A348" i="2"/>
  <c r="X347" i="2"/>
  <c r="A347" i="2"/>
  <c r="X346" i="2"/>
  <c r="A346" i="2"/>
  <c r="X345" i="2"/>
  <c r="A345" i="2"/>
  <c r="X344" i="2"/>
  <c r="A344" i="2"/>
  <c r="X343" i="2"/>
  <c r="A343" i="2"/>
  <c r="X342" i="2"/>
  <c r="A342" i="2"/>
  <c r="X341" i="2"/>
  <c r="A341" i="2"/>
  <c r="X340" i="2"/>
  <c r="A340" i="2"/>
  <c r="X339" i="2"/>
  <c r="A339" i="2"/>
  <c r="X338" i="2"/>
  <c r="A338" i="2"/>
  <c r="X337" i="2"/>
  <c r="A337" i="2"/>
  <c r="X336" i="2"/>
  <c r="A336" i="2"/>
  <c r="X335" i="2"/>
  <c r="A335" i="2"/>
  <c r="X334" i="2"/>
  <c r="A334" i="2"/>
  <c r="X333" i="2"/>
  <c r="A333" i="2"/>
  <c r="X332" i="2"/>
  <c r="A332" i="2"/>
  <c r="X331" i="2"/>
  <c r="A331" i="2"/>
  <c r="X330" i="2"/>
  <c r="A330" i="2"/>
  <c r="X329" i="2"/>
  <c r="A329" i="2"/>
  <c r="X328" i="2"/>
  <c r="A328" i="2"/>
  <c r="X327" i="2"/>
  <c r="A327" i="2"/>
  <c r="X326" i="2"/>
  <c r="A326" i="2"/>
  <c r="X325" i="2"/>
  <c r="A325" i="2"/>
  <c r="X324" i="2"/>
  <c r="A324" i="2"/>
  <c r="X323" i="2"/>
  <c r="A323" i="2"/>
  <c r="X322" i="2"/>
  <c r="A322" i="2"/>
  <c r="X321" i="2"/>
  <c r="A321" i="2"/>
  <c r="X320" i="2"/>
  <c r="A320" i="2"/>
  <c r="X319" i="2"/>
  <c r="A319" i="2"/>
  <c r="X318" i="2"/>
  <c r="A318" i="2"/>
  <c r="X317" i="2"/>
  <c r="A317" i="2"/>
  <c r="X316" i="2"/>
  <c r="A316" i="2"/>
  <c r="X315" i="2"/>
  <c r="A315" i="2"/>
  <c r="X314" i="2"/>
  <c r="A314" i="2"/>
  <c r="X313" i="2"/>
  <c r="A313" i="2"/>
  <c r="X312" i="2"/>
  <c r="A312" i="2"/>
  <c r="X311" i="2"/>
  <c r="A311" i="2"/>
  <c r="X310" i="2"/>
  <c r="A310" i="2"/>
  <c r="X309" i="2"/>
  <c r="A309" i="2"/>
  <c r="X308" i="2"/>
  <c r="A308" i="2"/>
  <c r="X307" i="2"/>
  <c r="A307" i="2"/>
  <c r="X306" i="2"/>
  <c r="A306" i="2"/>
  <c r="X305" i="2"/>
  <c r="A305" i="2"/>
  <c r="X304" i="2"/>
  <c r="A304" i="2"/>
  <c r="X303" i="2"/>
  <c r="A303" i="2"/>
  <c r="X302" i="2"/>
  <c r="A302" i="2"/>
  <c r="X301" i="2"/>
  <c r="A301" i="2"/>
  <c r="X300" i="2"/>
  <c r="A300" i="2"/>
  <c r="X299" i="2"/>
  <c r="A299" i="2"/>
  <c r="X298" i="2"/>
  <c r="A298" i="2"/>
  <c r="X297" i="2"/>
  <c r="A297" i="2"/>
  <c r="X296" i="2"/>
  <c r="A296" i="2"/>
  <c r="X295" i="2"/>
  <c r="A295" i="2"/>
  <c r="X294" i="2"/>
  <c r="A294" i="2"/>
  <c r="X293" i="2"/>
  <c r="A293" i="2"/>
  <c r="X292" i="2"/>
  <c r="A292" i="2"/>
  <c r="X291" i="2"/>
  <c r="A291" i="2"/>
  <c r="X290" i="2"/>
  <c r="A290" i="2"/>
  <c r="X289" i="2"/>
  <c r="A289" i="2"/>
  <c r="X288" i="2"/>
  <c r="A288" i="2"/>
  <c r="X287" i="2"/>
  <c r="A287" i="2"/>
  <c r="X286" i="2"/>
  <c r="A286" i="2"/>
  <c r="X285" i="2"/>
  <c r="A285" i="2"/>
  <c r="X284" i="2"/>
  <c r="A284" i="2"/>
  <c r="X283" i="2"/>
  <c r="A283" i="2"/>
  <c r="X282" i="2"/>
  <c r="A282" i="2"/>
  <c r="X281" i="2"/>
  <c r="A281" i="2"/>
  <c r="X280" i="2"/>
  <c r="A280" i="2"/>
  <c r="X279" i="2"/>
  <c r="A279" i="2"/>
  <c r="X278" i="2"/>
  <c r="A278" i="2"/>
  <c r="X277" i="2"/>
  <c r="A277" i="2"/>
  <c r="X276" i="2"/>
  <c r="A276" i="2"/>
  <c r="X444" i="2"/>
  <c r="A444" i="2"/>
  <c r="X443" i="2"/>
  <c r="A443" i="2"/>
  <c r="X442" i="2"/>
  <c r="A442" i="2"/>
  <c r="X441" i="2"/>
  <c r="A441" i="2"/>
  <c r="X440" i="2"/>
  <c r="A440" i="2"/>
  <c r="X439" i="2"/>
  <c r="A439" i="2"/>
  <c r="X438" i="2"/>
  <c r="A438" i="2"/>
  <c r="X437" i="2"/>
  <c r="A437" i="2"/>
  <c r="X436" i="2"/>
  <c r="A436" i="2"/>
  <c r="X435" i="2"/>
  <c r="A435" i="2"/>
  <c r="X434" i="2"/>
  <c r="A434" i="2"/>
  <c r="X433" i="2"/>
  <c r="A433" i="2"/>
  <c r="X432" i="2"/>
  <c r="A432" i="2"/>
  <c r="X431" i="2"/>
  <c r="A431" i="2"/>
  <c r="X430" i="2"/>
  <c r="A430" i="2"/>
  <c r="X429" i="2"/>
  <c r="A429" i="2"/>
  <c r="X428" i="2"/>
  <c r="A428" i="2"/>
  <c r="A427" i="2"/>
  <c r="X426" i="2"/>
  <c r="A426" i="2"/>
  <c r="X425" i="2"/>
  <c r="A425" i="2"/>
  <c r="X424" i="2"/>
  <c r="A424" i="2"/>
  <c r="X423" i="2"/>
  <c r="A423" i="2"/>
  <c r="X422" i="2"/>
  <c r="A422" i="2"/>
  <c r="X421" i="2"/>
  <c r="A421" i="2"/>
  <c r="X420" i="2"/>
  <c r="A420" i="2"/>
  <c r="X419" i="2"/>
  <c r="A419" i="2"/>
  <c r="X418" i="2"/>
  <c r="A418" i="2"/>
  <c r="X417" i="2"/>
  <c r="A417" i="2"/>
  <c r="X416" i="2"/>
  <c r="A416" i="2"/>
  <c r="X415" i="2"/>
  <c r="A415" i="2"/>
  <c r="X268" i="2" l="1"/>
  <c r="A268" i="2"/>
  <c r="X267" i="2"/>
  <c r="A267" i="2"/>
  <c r="X266" i="2"/>
  <c r="A266" i="2"/>
  <c r="X265" i="2"/>
  <c r="A265" i="2"/>
  <c r="X264" i="2"/>
  <c r="A264" i="2"/>
  <c r="X263" i="2"/>
  <c r="A263" i="2"/>
  <c r="X262" i="2"/>
  <c r="A262" i="2"/>
  <c r="X261" i="2"/>
  <c r="A261" i="2"/>
  <c r="X260" i="2"/>
  <c r="A260" i="2"/>
  <c r="X259" i="2"/>
  <c r="A259" i="2"/>
  <c r="X258" i="2"/>
  <c r="A258" i="2"/>
  <c r="X257" i="2"/>
  <c r="A257" i="2"/>
  <c r="X256" i="2"/>
  <c r="A256" i="2"/>
  <c r="X255" i="2"/>
  <c r="A255" i="2"/>
  <c r="X254" i="2"/>
  <c r="A254" i="2"/>
  <c r="X253" i="2"/>
  <c r="A253" i="2"/>
  <c r="X252" i="2"/>
  <c r="A252" i="2"/>
  <c r="X251" i="2"/>
  <c r="A251" i="2"/>
  <c r="X250" i="2"/>
  <c r="A250" i="2"/>
  <c r="X249" i="2"/>
  <c r="A249" i="2"/>
  <c r="X248" i="2"/>
  <c r="A248" i="2"/>
  <c r="X247" i="2"/>
  <c r="A247" i="2"/>
  <c r="X246" i="2"/>
  <c r="A246" i="2"/>
  <c r="X245" i="2"/>
  <c r="A245" i="2"/>
  <c r="X244" i="2"/>
  <c r="A244" i="2"/>
  <c r="X243" i="2"/>
  <c r="A243" i="2"/>
  <c r="X242" i="2"/>
  <c r="A242" i="2"/>
  <c r="X241" i="2"/>
  <c r="A241" i="2"/>
  <c r="X240" i="2"/>
  <c r="A240" i="2"/>
  <c r="X239" i="2"/>
  <c r="A239" i="2"/>
  <c r="X238" i="2"/>
  <c r="A238" i="2"/>
  <c r="X237" i="2"/>
  <c r="A237" i="2"/>
  <c r="X236" i="2"/>
  <c r="A236" i="2"/>
  <c r="X235" i="2"/>
  <c r="A235" i="2"/>
  <c r="X234" i="2"/>
  <c r="A234" i="2"/>
  <c r="X233" i="2"/>
  <c r="A233" i="2"/>
  <c r="X232" i="2"/>
  <c r="A232" i="2"/>
  <c r="X231" i="2"/>
  <c r="A231" i="2"/>
  <c r="X230" i="2"/>
  <c r="A230" i="2"/>
  <c r="X229" i="2"/>
  <c r="A229" i="2"/>
  <c r="X228" i="2"/>
  <c r="A228" i="2"/>
  <c r="X227" i="2"/>
  <c r="A227" i="2"/>
  <c r="X226" i="2"/>
  <c r="A226" i="2"/>
  <c r="X225" i="2"/>
  <c r="A225" i="2"/>
  <c r="X224" i="2"/>
  <c r="A224" i="2"/>
  <c r="X223" i="2"/>
  <c r="A223" i="2"/>
  <c r="X222" i="2"/>
  <c r="A222" i="2"/>
  <c r="X221" i="2"/>
  <c r="A221" i="2"/>
  <c r="X220" i="2"/>
  <c r="A220" i="2"/>
  <c r="X219" i="2"/>
  <c r="A219" i="2"/>
  <c r="X218" i="2"/>
  <c r="A218" i="2"/>
  <c r="X217" i="2"/>
  <c r="A217" i="2"/>
  <c r="X216" i="2"/>
  <c r="A216" i="2"/>
  <c r="X215" i="2"/>
  <c r="A215" i="2"/>
  <c r="X214" i="2"/>
  <c r="A214" i="2"/>
  <c r="X213" i="2"/>
  <c r="A213" i="2"/>
  <c r="X212" i="2"/>
  <c r="A212" i="2"/>
  <c r="X211" i="2"/>
  <c r="A211" i="2"/>
  <c r="X210" i="2"/>
  <c r="A210" i="2"/>
  <c r="X209" i="2"/>
  <c r="A209" i="2"/>
  <c r="X208" i="2"/>
  <c r="A208" i="2"/>
  <c r="X207" i="2"/>
  <c r="A207" i="2"/>
  <c r="X206" i="2"/>
  <c r="A206" i="2"/>
  <c r="X205" i="2"/>
  <c r="A205" i="2"/>
  <c r="X204" i="2"/>
  <c r="A204" i="2"/>
  <c r="X203" i="2"/>
  <c r="A203" i="2"/>
  <c r="X202" i="2"/>
  <c r="A202" i="2"/>
  <c r="X201" i="2"/>
  <c r="A201" i="2"/>
  <c r="X200" i="2"/>
  <c r="A200" i="2"/>
  <c r="X199" i="2"/>
  <c r="A199" i="2"/>
  <c r="X198" i="2"/>
  <c r="A198" i="2"/>
  <c r="X197" i="2"/>
  <c r="A197" i="2"/>
  <c r="X196" i="2"/>
  <c r="A196" i="2"/>
  <c r="A414" i="2"/>
  <c r="A413" i="2"/>
  <c r="A412" i="2"/>
  <c r="A411" i="2"/>
  <c r="A410" i="2"/>
  <c r="A409" i="2"/>
  <c r="A408" i="2"/>
  <c r="A407" i="2"/>
  <c r="A406" i="2"/>
  <c r="A405" i="2"/>
  <c r="A404" i="2"/>
  <c r="A403" i="2"/>
  <c r="A402" i="2"/>
  <c r="A401" i="2"/>
  <c r="A400" i="2"/>
  <c r="A399" i="2"/>
  <c r="A398" i="2"/>
  <c r="A397" i="2"/>
  <c r="A396" i="2"/>
  <c r="A395" i="2"/>
  <c r="A394" i="2"/>
  <c r="A393" i="2"/>
  <c r="A392" i="2"/>
  <c r="A391" i="2"/>
  <c r="A390" i="2"/>
  <c r="A389" i="2"/>
  <c r="A275" i="2"/>
  <c r="A274" i="2"/>
  <c r="A273" i="2"/>
  <c r="A272" i="2"/>
  <c r="A271" i="2"/>
  <c r="A270" i="2"/>
  <c r="A269"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X6" i="2" l="1"/>
  <c r="X4" i="2"/>
  <c r="X27" i="2"/>
  <c r="X26" i="2"/>
  <c r="X25" i="2"/>
  <c r="X24" i="2"/>
  <c r="X23" i="2"/>
  <c r="X22" i="2"/>
  <c r="X21" i="2"/>
  <c r="X20" i="2"/>
  <c r="X19" i="2"/>
  <c r="X18" i="2"/>
  <c r="X17" i="2"/>
  <c r="X16" i="2"/>
  <c r="X15" i="2"/>
  <c r="X14" i="2"/>
  <c r="X13" i="2"/>
  <c r="X12" i="2"/>
  <c r="H73" i="9" l="1"/>
  <c r="G73" i="9"/>
  <c r="F73" i="9"/>
  <c r="E73" i="9"/>
  <c r="F64" i="9"/>
  <c r="E64" i="9"/>
  <c r="H71" i="9"/>
  <c r="G71" i="9"/>
  <c r="F71" i="9"/>
  <c r="F62" i="9"/>
  <c r="E62" i="9"/>
  <c r="H70" i="9"/>
  <c r="G70" i="9"/>
  <c r="F70" i="9"/>
  <c r="F61" i="9"/>
  <c r="E61" i="9"/>
  <c r="H69" i="9"/>
  <c r="G69" i="9"/>
  <c r="F69" i="9"/>
  <c r="H60" i="9"/>
  <c r="F60" i="9"/>
  <c r="E60" i="9"/>
  <c r="H68" i="9"/>
  <c r="G68" i="9"/>
  <c r="F68" i="9"/>
  <c r="H59" i="9"/>
  <c r="F59" i="9"/>
  <c r="E59" i="9"/>
  <c r="H61" i="9"/>
  <c r="H62" i="9"/>
  <c r="H64" i="9"/>
  <c r="AE11" i="9"/>
  <c r="AE9" i="9"/>
  <c r="AE12" i="9"/>
  <c r="AE10" i="9"/>
  <c r="AE8" i="9"/>
  <c r="AD12" i="9"/>
  <c r="L24" i="9" s="1"/>
  <c r="AD11" i="9"/>
  <c r="L22" i="9" s="1"/>
  <c r="AD10" i="9"/>
  <c r="L21" i="9" s="1"/>
  <c r="AD9" i="9"/>
  <c r="L20" i="9" s="1"/>
  <c r="AD8" i="9"/>
  <c r="L19" i="9" s="1"/>
  <c r="AC12" i="9"/>
  <c r="K24" i="9" s="1"/>
  <c r="AC11" i="9"/>
  <c r="K22" i="9" s="1"/>
  <c r="AC10" i="9"/>
  <c r="K21" i="9" s="1"/>
  <c r="AC9" i="9"/>
  <c r="K20" i="9" s="1"/>
  <c r="AC8" i="9"/>
  <c r="K19" i="9" s="1"/>
  <c r="AB12" i="9"/>
  <c r="AB11" i="9"/>
  <c r="AB10" i="9"/>
  <c r="AB9" i="9"/>
  <c r="AB8" i="9"/>
  <c r="AA12" i="9"/>
  <c r="AA11" i="9"/>
  <c r="AA10" i="9"/>
  <c r="AA9" i="9"/>
  <c r="AA8" i="9"/>
  <c r="Z12" i="9"/>
  <c r="Z11" i="9"/>
  <c r="Z10" i="9"/>
  <c r="Z9" i="9"/>
  <c r="Z8" i="9"/>
  <c r="Y12" i="9"/>
  <c r="Y11" i="9"/>
  <c r="Y10" i="9"/>
  <c r="Y9" i="9"/>
  <c r="Y8" i="9"/>
  <c r="X12" i="9"/>
  <c r="X11" i="9"/>
  <c r="X10" i="9"/>
  <c r="X9" i="9"/>
  <c r="X8" i="9"/>
  <c r="W12" i="9"/>
  <c r="W11" i="9"/>
  <c r="W10" i="9"/>
  <c r="W9" i="9"/>
  <c r="W8" i="9"/>
  <c r="V12" i="9"/>
  <c r="V11" i="9"/>
  <c r="V10" i="9"/>
  <c r="V9" i="9"/>
  <c r="V8" i="9"/>
  <c r="U12" i="9"/>
  <c r="U11" i="9"/>
  <c r="U10" i="9"/>
  <c r="U9" i="9"/>
  <c r="U8" i="9"/>
  <c r="T12" i="9"/>
  <c r="T11" i="9"/>
  <c r="T10" i="9"/>
  <c r="T9" i="9"/>
  <c r="T8" i="9"/>
  <c r="K23" i="9" l="1"/>
  <c r="K25" i="9" s="1"/>
  <c r="L23" i="9"/>
  <c r="L25" i="9" s="1"/>
  <c r="I73" i="9"/>
  <c r="G62" i="9"/>
  <c r="I62" i="9" s="1"/>
  <c r="G61" i="9"/>
  <c r="I61" i="9" s="1"/>
  <c r="G64" i="9"/>
  <c r="I64" i="9" s="1"/>
  <c r="G60" i="9"/>
  <c r="I60" i="9" s="1"/>
  <c r="I71" i="9"/>
  <c r="I70" i="9"/>
  <c r="I69" i="9"/>
  <c r="I68" i="9"/>
  <c r="E72" i="9"/>
  <c r="E74" i="9" s="1"/>
  <c r="G59" i="9"/>
  <c r="F72" i="9"/>
  <c r="F74" i="9" s="1"/>
  <c r="G72" i="9"/>
  <c r="G74" i="9" s="1"/>
  <c r="E63" i="9"/>
  <c r="E65" i="9" s="1"/>
  <c r="H72" i="9"/>
  <c r="H74" i="9" s="1"/>
  <c r="F63" i="9"/>
  <c r="F65" i="9" s="1"/>
  <c r="H63" i="9"/>
  <c r="H65" i="9" s="1"/>
  <c r="M25" i="9" l="1"/>
  <c r="G63" i="9"/>
  <c r="G65" i="9" s="1"/>
  <c r="I59" i="9"/>
  <c r="I72" i="9"/>
  <c r="I74" i="9" s="1"/>
  <c r="I63" i="9" l="1"/>
  <c r="I65" i="9" s="1"/>
  <c r="C101" i="9" l="1"/>
  <c r="C102" i="9" s="1"/>
  <c r="C103" i="9" s="1"/>
  <c r="C104" i="9" s="1"/>
  <c r="I18" i="12"/>
  <c r="H18" i="12"/>
  <c r="G18" i="12" l="1"/>
  <c r="AF11" i="9"/>
  <c r="F8" i="9" l="1"/>
  <c r="F12" i="9" s="1"/>
  <c r="F14" i="9" l="1"/>
  <c r="M226" i="12"/>
  <c r="L226" i="12"/>
  <c r="K226" i="12"/>
  <c r="J226" i="12"/>
  <c r="I226" i="12"/>
  <c r="H226" i="12"/>
  <c r="G226" i="12"/>
  <c r="F226" i="12"/>
  <c r="E226" i="12"/>
  <c r="M225" i="12"/>
  <c r="L225" i="12"/>
  <c r="K225" i="12"/>
  <c r="J225" i="12"/>
  <c r="I225" i="12"/>
  <c r="H225" i="12"/>
  <c r="G225" i="12"/>
  <c r="F225" i="12"/>
  <c r="E225" i="12"/>
  <c r="M138" i="12"/>
  <c r="L138" i="12"/>
  <c r="K138" i="12"/>
  <c r="J138" i="12"/>
  <c r="I138" i="12"/>
  <c r="H138" i="12"/>
  <c r="G138" i="12"/>
  <c r="F138" i="12"/>
  <c r="E138" i="12"/>
  <c r="M137" i="12"/>
  <c r="L137" i="12"/>
  <c r="K137" i="12"/>
  <c r="J137" i="12"/>
  <c r="I137" i="12"/>
  <c r="H137" i="12"/>
  <c r="G137" i="12"/>
  <c r="F137" i="12"/>
  <c r="E137" i="12"/>
  <c r="L33" i="12"/>
  <c r="K33" i="12"/>
  <c r="J33" i="12"/>
  <c r="I33" i="12"/>
  <c r="H33" i="12"/>
  <c r="G33" i="12"/>
  <c r="F33" i="12"/>
  <c r="L32" i="12"/>
  <c r="K32" i="12"/>
  <c r="J32" i="12"/>
  <c r="I32" i="12"/>
  <c r="H32" i="12"/>
  <c r="G32" i="12"/>
  <c r="F32" i="12"/>
  <c r="L31" i="12"/>
  <c r="K31" i="12"/>
  <c r="J31" i="12"/>
  <c r="I31" i="12"/>
  <c r="H31" i="12"/>
  <c r="G31" i="12"/>
  <c r="F31" i="12"/>
  <c r="H20" i="12"/>
  <c r="G20" i="12"/>
  <c r="I17" i="12"/>
  <c r="H17" i="12"/>
  <c r="I16" i="12"/>
  <c r="H16" i="12"/>
  <c r="I15" i="12"/>
  <c r="H15" i="12"/>
  <c r="I19" i="12" l="1"/>
  <c r="H19" i="12"/>
  <c r="H21" i="12" s="1"/>
  <c r="H23" i="12" s="1"/>
  <c r="F139" i="12"/>
  <c r="F141" i="12" s="1"/>
  <c r="L227" i="12"/>
  <c r="L229" i="12" s="1"/>
  <c r="E227" i="12"/>
  <c r="E229" i="12" s="1"/>
  <c r="K227" i="12"/>
  <c r="K229" i="12" s="1"/>
  <c r="H139" i="12"/>
  <c r="H141" i="12" s="1"/>
  <c r="L139" i="12"/>
  <c r="L141" i="12" s="1"/>
  <c r="J227" i="12"/>
  <c r="J229" i="12" s="1"/>
  <c r="M227" i="12"/>
  <c r="M229" i="12" s="1"/>
  <c r="E139" i="12"/>
  <c r="E141" i="12" s="1"/>
  <c r="M139" i="12"/>
  <c r="M141" i="12" s="1"/>
  <c r="G227" i="12"/>
  <c r="G229" i="12" s="1"/>
  <c r="I227" i="12"/>
  <c r="I229" i="12" s="1"/>
  <c r="F227" i="12"/>
  <c r="F229" i="12" s="1"/>
  <c r="I139" i="12"/>
  <c r="I141" i="12" s="1"/>
  <c r="K139" i="12"/>
  <c r="K141" i="12" s="1"/>
  <c r="G139" i="12"/>
  <c r="G141" i="12" s="1"/>
  <c r="J139" i="12"/>
  <c r="J141" i="12" s="1"/>
  <c r="H227" i="12"/>
  <c r="H229" i="12" s="1"/>
  <c r="I34" i="12"/>
  <c r="I36" i="12" s="1"/>
  <c r="J34" i="12"/>
  <c r="J36" i="12" s="1"/>
  <c r="F34" i="12"/>
  <c r="F36" i="12" s="1"/>
  <c r="L34" i="12"/>
  <c r="L36" i="12" s="1"/>
  <c r="G17" i="12"/>
  <c r="G34" i="12"/>
  <c r="G36" i="12" s="1"/>
  <c r="H34" i="12"/>
  <c r="H36" i="12" s="1"/>
  <c r="K34" i="12"/>
  <c r="K36" i="12" s="1"/>
  <c r="G15" i="12"/>
  <c r="G16" i="12"/>
  <c r="I20" i="12"/>
  <c r="G19" i="12" l="1"/>
  <c r="G21" i="12" s="1"/>
  <c r="G23" i="12" s="1"/>
  <c r="I21" i="12"/>
  <c r="I23" i="12" s="1"/>
  <c r="E8" i="9"/>
  <c r="G8" i="9" l="1"/>
  <c r="E12" i="9"/>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269" i="2"/>
  <c r="X270" i="2"/>
  <c r="X271" i="2"/>
  <c r="X272" i="2"/>
  <c r="X273" i="2"/>
  <c r="X274" i="2"/>
  <c r="X275"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553" i="2"/>
  <c r="X554" i="2"/>
  <c r="X555" i="2"/>
  <c r="X556" i="2"/>
  <c r="X557" i="2"/>
  <c r="X558" i="2"/>
  <c r="X559" i="2"/>
  <c r="X560" i="2"/>
  <c r="X561" i="2"/>
  <c r="X562" i="2"/>
  <c r="X563" i="2"/>
  <c r="X564" i="2"/>
  <c r="X565" i="2"/>
  <c r="X566" i="2"/>
  <c r="X567" i="2"/>
  <c r="X568" i="2"/>
  <c r="X569" i="2"/>
  <c r="X570" i="2"/>
  <c r="X571" i="2"/>
  <c r="X572" i="2"/>
  <c r="X573" i="2"/>
  <c r="X574" i="2"/>
  <c r="X575" i="2"/>
  <c r="X576" i="2"/>
  <c r="X577" i="2"/>
  <c r="X578" i="2"/>
  <c r="X579" i="2"/>
  <c r="X580" i="2"/>
  <c r="X581" i="2"/>
  <c r="X582" i="2"/>
  <c r="X583" i="2"/>
  <c r="X584" i="2"/>
  <c r="X585" i="2"/>
  <c r="X586" i="2"/>
  <c r="X587" i="2"/>
  <c r="X588" i="2"/>
  <c r="X589" i="2"/>
  <c r="X590" i="2"/>
  <c r="X591" i="2"/>
  <c r="X592" i="2"/>
  <c r="X593" i="2"/>
  <c r="X594" i="2"/>
  <c r="X595" i="2"/>
  <c r="X596" i="2"/>
  <c r="X597" i="2"/>
  <c r="X598" i="2"/>
  <c r="X599" i="2"/>
  <c r="X600" i="2"/>
  <c r="X601" i="2"/>
  <c r="X602" i="2"/>
  <c r="X603" i="2"/>
  <c r="X604" i="2"/>
  <c r="X605" i="2"/>
  <c r="X606" i="2"/>
  <c r="X607" i="2"/>
  <c r="X608" i="2"/>
  <c r="X609" i="2"/>
  <c r="X610" i="2"/>
  <c r="X611" i="2"/>
  <c r="X612" i="2"/>
  <c r="X613" i="2"/>
  <c r="X614" i="2"/>
  <c r="X615" i="2"/>
  <c r="X616" i="2"/>
  <c r="X617" i="2"/>
  <c r="X618" i="2"/>
  <c r="X619" i="2"/>
  <c r="X620" i="2"/>
  <c r="X621" i="2"/>
  <c r="X622" i="2"/>
  <c r="X623" i="2"/>
  <c r="X624" i="2"/>
  <c r="X625" i="2"/>
  <c r="X626" i="2"/>
  <c r="X627" i="2"/>
  <c r="X628" i="2"/>
  <c r="X629" i="2"/>
  <c r="X630" i="2"/>
  <c r="X631" i="2"/>
  <c r="X632" i="2"/>
  <c r="X633" i="2"/>
  <c r="X634" i="2"/>
  <c r="X635" i="2"/>
  <c r="X636" i="2"/>
  <c r="X637" i="2"/>
  <c r="X638" i="2"/>
  <c r="X639" i="2"/>
  <c r="X640" i="2"/>
  <c r="X641" i="2"/>
  <c r="X642" i="2"/>
  <c r="X643" i="2"/>
  <c r="X644" i="2"/>
  <c r="X645" i="2"/>
  <c r="X646" i="2"/>
  <c r="X647" i="2"/>
  <c r="X648" i="2"/>
  <c r="X649" i="2"/>
  <c r="X650" i="2"/>
  <c r="X651" i="2"/>
  <c r="X652" i="2"/>
  <c r="X653" i="2"/>
  <c r="X654" i="2"/>
  <c r="X655" i="2"/>
  <c r="X656" i="2"/>
  <c r="X657" i="2"/>
  <c r="X658" i="2"/>
  <c r="X659" i="2"/>
  <c r="X660" i="2"/>
  <c r="X661" i="2"/>
  <c r="X662" i="2"/>
  <c r="X663" i="2"/>
  <c r="X664" i="2"/>
  <c r="X665" i="2"/>
  <c r="X666" i="2"/>
  <c r="X667" i="2"/>
  <c r="X668" i="2"/>
  <c r="X669" i="2"/>
  <c r="X670" i="2"/>
  <c r="X671" i="2"/>
  <c r="X672" i="2"/>
  <c r="X673" i="2"/>
  <c r="X674" i="2"/>
  <c r="X675" i="2"/>
  <c r="X676" i="2"/>
  <c r="X677" i="2"/>
  <c r="X678" i="2"/>
  <c r="X679" i="2"/>
  <c r="X680" i="2"/>
  <c r="X681" i="2"/>
  <c r="X682" i="2"/>
  <c r="X683" i="2"/>
  <c r="X684" i="2"/>
  <c r="X685" i="2"/>
  <c r="X686" i="2"/>
  <c r="X687" i="2"/>
  <c r="X688" i="2"/>
  <c r="X689" i="2"/>
  <c r="X690" i="2"/>
  <c r="X691" i="2"/>
  <c r="X692" i="2"/>
  <c r="X693" i="2"/>
  <c r="X694" i="2"/>
  <c r="X695" i="2"/>
  <c r="X696" i="2"/>
  <c r="X697" i="2"/>
  <c r="X698" i="2"/>
  <c r="X699" i="2"/>
  <c r="X700" i="2"/>
  <c r="X701" i="2"/>
  <c r="X702" i="2"/>
  <c r="X703" i="2"/>
  <c r="X704" i="2"/>
  <c r="X705" i="2"/>
  <c r="X706" i="2"/>
  <c r="X707" i="2"/>
  <c r="D100" i="9" l="1"/>
  <c r="F100" i="9" s="1"/>
  <c r="H100" i="9" s="1"/>
  <c r="G13" i="9"/>
  <c r="G12" i="9"/>
  <c r="AF10" i="9"/>
  <c r="AF9" i="9"/>
  <c r="AF12" i="9"/>
  <c r="AF8" i="9"/>
  <c r="X13" i="9"/>
  <c r="Y13" i="9"/>
  <c r="Z13" i="9"/>
  <c r="AA13" i="9"/>
  <c r="T13" i="9"/>
  <c r="AB13" i="9"/>
  <c r="U13" i="9"/>
  <c r="AC13" i="9"/>
  <c r="V13" i="9"/>
  <c r="AD13" i="9"/>
  <c r="W13" i="9"/>
  <c r="AE13" i="9"/>
  <c r="E14" i="9"/>
  <c r="D101" i="9" l="1"/>
  <c r="F101" i="9" s="1"/>
  <c r="H101" i="9" s="1"/>
  <c r="G14" i="9"/>
  <c r="AF13" i="9"/>
  <c r="S13" i="9"/>
  <c r="D102" i="9" l="1"/>
  <c r="F102" i="9" s="1"/>
  <c r="H102" i="9" s="1"/>
  <c r="D103" i="9" l="1"/>
  <c r="F103" i="9" s="1"/>
  <c r="H103" i="9" s="1"/>
  <c r="D104" i="9" l="1"/>
  <c r="F104" i="9" s="1"/>
  <c r="H104" i="9" s="1"/>
</calcChain>
</file>

<file path=xl/sharedStrings.xml><?xml version="1.0" encoding="utf-8"?>
<sst xmlns="http://schemas.openxmlformats.org/spreadsheetml/2006/main" count="1598" uniqueCount="490">
  <si>
    <t>記入日</t>
    <rPh sb="0" eb="2">
      <t>キニュウ</t>
    </rPh>
    <rPh sb="2" eb="3">
      <t>ビ</t>
    </rPh>
    <phoneticPr fontId="20"/>
  </si>
  <si>
    <t>実際の対処</t>
    <rPh sb="0" eb="2">
      <t>ジッサイ</t>
    </rPh>
    <rPh sb="3" eb="5">
      <t>タイショ</t>
    </rPh>
    <phoneticPr fontId="20"/>
  </si>
  <si>
    <t>連番</t>
    <rPh sb="0" eb="2">
      <t>レンバン</t>
    </rPh>
    <phoneticPr fontId="20"/>
  </si>
  <si>
    <t>現象／発生内容</t>
    <rPh sb="0" eb="2">
      <t>ゲンショウ</t>
    </rPh>
    <rPh sb="3" eb="5">
      <t>ハッセイ</t>
    </rPh>
    <rPh sb="5" eb="7">
      <t>ナイヨウ</t>
    </rPh>
    <phoneticPr fontId="20"/>
  </si>
  <si>
    <t>分類</t>
    <rPh sb="0" eb="2">
      <t>ブンルイ</t>
    </rPh>
    <phoneticPr fontId="20"/>
  </si>
  <si>
    <t>辞書No</t>
    <rPh sb="0" eb="2">
      <t>ジショ</t>
    </rPh>
    <phoneticPr fontId="23"/>
  </si>
  <si>
    <t>状態</t>
    <rPh sb="0" eb="2">
      <t>ジョウタイ</t>
    </rPh>
    <phoneticPr fontId="20"/>
  </si>
  <si>
    <t>要望</t>
    <rPh sb="0" eb="2">
      <t>ヨウボウ</t>
    </rPh>
    <phoneticPr fontId="20"/>
  </si>
  <si>
    <t>発生日</t>
    <rPh sb="0" eb="2">
      <t>ハッセイ</t>
    </rPh>
    <rPh sb="2" eb="3">
      <t>ビ</t>
    </rPh>
    <phoneticPr fontId="20"/>
  </si>
  <si>
    <t>発見者</t>
    <rPh sb="0" eb="2">
      <t>ハッケン</t>
    </rPh>
    <rPh sb="2" eb="3">
      <t>シャ</t>
    </rPh>
    <phoneticPr fontId="20"/>
  </si>
  <si>
    <t>記入者</t>
    <rPh sb="0" eb="2">
      <t>キニュウ</t>
    </rPh>
    <rPh sb="2" eb="3">
      <t>シャ</t>
    </rPh>
    <phoneticPr fontId="23"/>
  </si>
  <si>
    <t>作業者</t>
    <rPh sb="0" eb="2">
      <t>サギョウ</t>
    </rPh>
    <rPh sb="2" eb="3">
      <t>シャ</t>
    </rPh>
    <phoneticPr fontId="20"/>
  </si>
  <si>
    <t>完了</t>
    <rPh sb="0" eb="2">
      <t>カンリョウ</t>
    </rPh>
    <phoneticPr fontId="20"/>
  </si>
  <si>
    <t>修正日</t>
    <rPh sb="0" eb="2">
      <t>シュウセイ</t>
    </rPh>
    <rPh sb="2" eb="3">
      <t>ヒ</t>
    </rPh>
    <phoneticPr fontId="20"/>
  </si>
  <si>
    <t>修正プログラム、テーブル</t>
    <rPh sb="0" eb="2">
      <t>シュウセイ</t>
    </rPh>
    <phoneticPr fontId="20"/>
  </si>
  <si>
    <t>障害</t>
    <rPh sb="0" eb="2">
      <t>ショウガイ</t>
    </rPh>
    <phoneticPr fontId="20"/>
  </si>
  <si>
    <t>発生</t>
    <rPh sb="0" eb="2">
      <t>ハッセイ</t>
    </rPh>
    <phoneticPr fontId="20"/>
  </si>
  <si>
    <t>残</t>
    <rPh sb="0" eb="1">
      <t>ザン</t>
    </rPh>
    <phoneticPr fontId="20"/>
  </si>
  <si>
    <t>完了区分</t>
    <rPh sb="0" eb="2">
      <t>カンリョウ</t>
    </rPh>
    <rPh sb="2" eb="4">
      <t>クブン</t>
    </rPh>
    <phoneticPr fontId="20"/>
  </si>
  <si>
    <t>合計</t>
    <rPh sb="0" eb="2">
      <t>ゴウケイ</t>
    </rPh>
    <phoneticPr fontId="20"/>
  </si>
  <si>
    <t>受付</t>
    <rPh sb="0" eb="2">
      <t>ウケツケ</t>
    </rPh>
    <phoneticPr fontId="20"/>
  </si>
  <si>
    <t>仕様作成可</t>
    <rPh sb="0" eb="2">
      <t>シヨウ</t>
    </rPh>
    <rPh sb="2" eb="4">
      <t>サクセイ</t>
    </rPh>
    <rPh sb="4" eb="5">
      <t>カ</t>
    </rPh>
    <phoneticPr fontId="20"/>
  </si>
  <si>
    <t>PG工数(h)</t>
    <rPh sb="2" eb="4">
      <t>コウスウ</t>
    </rPh>
    <phoneticPr fontId="20"/>
  </si>
  <si>
    <t>↓前回18.12.20定例会ここまで</t>
    <rPh sb="1" eb="3">
      <t>ゼンカイ</t>
    </rPh>
    <rPh sb="11" eb="14">
      <t>テイレイカイ</t>
    </rPh>
    <phoneticPr fontId="4"/>
  </si>
  <si>
    <t>未着手</t>
    <rPh sb="0" eb="3">
      <t>ミチャクシュ</t>
    </rPh>
    <phoneticPr fontId="20"/>
  </si>
  <si>
    <t xml:space="preserve">トライアル流通BMS
</t>
    <rPh sb="5" eb="7">
      <t>リュウツウ</t>
    </rPh>
    <phoneticPr fontId="4"/>
  </si>
  <si>
    <t xml:space="preserve">國貞EOS
</t>
    <rPh sb="0" eb="1">
      <t>クニ</t>
    </rPh>
    <phoneticPr fontId="4"/>
  </si>
  <si>
    <t xml:space="preserve">在庫マスタに倉庫コード空白のレコードが発生する。
</t>
    <rPh sb="0" eb="2">
      <t>ザイコ</t>
    </rPh>
    <rPh sb="6" eb="8">
      <t>ソウコ</t>
    </rPh>
    <rPh sb="11" eb="13">
      <t>クウハク</t>
    </rPh>
    <rPh sb="19" eb="21">
      <t>ハッセイ</t>
    </rPh>
    <phoneticPr fontId="4"/>
  </si>
  <si>
    <t>優先マーク</t>
    <rPh sb="0" eb="2">
      <t>ユウセン</t>
    </rPh>
    <phoneticPr fontId="4"/>
  </si>
  <si>
    <t>備考(関連管理№)</t>
    <rPh sb="0" eb="2">
      <t>ビコウ</t>
    </rPh>
    <rPh sb="3" eb="5">
      <t>カンレン</t>
    </rPh>
    <rPh sb="5" eb="7">
      <t>カンリ</t>
    </rPh>
    <phoneticPr fontId="20"/>
  </si>
  <si>
    <t xml:space="preserve">ドイト発注データ受信でEDI連携履歴「重複破棄」エラー
</t>
    <rPh sb="3" eb="5">
      <t>ハッチュウ</t>
    </rPh>
    <rPh sb="8" eb="10">
      <t>ジュシン</t>
    </rPh>
    <rPh sb="14" eb="16">
      <t>レンケイ</t>
    </rPh>
    <rPh sb="16" eb="18">
      <t>リレキ</t>
    </rPh>
    <rPh sb="19" eb="21">
      <t>チョウフク</t>
    </rPh>
    <rPh sb="21" eb="23">
      <t>ハキ</t>
    </rPh>
    <phoneticPr fontId="4"/>
  </si>
  <si>
    <t xml:space="preserve">マキバEDI支払
</t>
    <rPh sb="6" eb="8">
      <t>シハライ</t>
    </rPh>
    <phoneticPr fontId="4"/>
  </si>
  <si>
    <t xml:space="preserve">アマゾンドロップシップ対応
</t>
    <rPh sb="11" eb="13">
      <t>タイオウ</t>
    </rPh>
    <phoneticPr fontId="4"/>
  </si>
  <si>
    <t xml:space="preserve">ロッキーEOS変更
</t>
    <rPh sb="7" eb="9">
      <t>ヘンコウ</t>
    </rPh>
    <phoneticPr fontId="4"/>
  </si>
  <si>
    <t>原因判明</t>
    <rPh sb="0" eb="2">
      <t>ゲンイン</t>
    </rPh>
    <rPh sb="2" eb="4">
      <t>ハンメイ</t>
    </rPh>
    <phoneticPr fontId="20"/>
  </si>
  <si>
    <t>開発中</t>
    <rPh sb="0" eb="2">
      <t>カイハツ</t>
    </rPh>
    <rPh sb="2" eb="3">
      <t>チュウ</t>
    </rPh>
    <phoneticPr fontId="20"/>
  </si>
  <si>
    <t>対応済</t>
    <rPh sb="0" eb="2">
      <t>タイオウ</t>
    </rPh>
    <rPh sb="2" eb="3">
      <t>スミ</t>
    </rPh>
    <phoneticPr fontId="20"/>
  </si>
  <si>
    <t>継続調査</t>
    <rPh sb="0" eb="2">
      <t>ケイゾク</t>
    </rPh>
    <rPh sb="2" eb="4">
      <t>チョウサ</t>
    </rPh>
    <phoneticPr fontId="20"/>
  </si>
  <si>
    <t>入替待ち</t>
    <rPh sb="0" eb="2">
      <t>イレカエ</t>
    </rPh>
    <rPh sb="2" eb="3">
      <t>マ</t>
    </rPh>
    <phoneticPr fontId="20"/>
  </si>
  <si>
    <t>対処方法決定</t>
    <rPh sb="0" eb="2">
      <t>タイショ</t>
    </rPh>
    <rPh sb="2" eb="4">
      <t>ホウホウ</t>
    </rPh>
    <rPh sb="4" eb="6">
      <t>ケッテイ</t>
    </rPh>
    <phoneticPr fontId="20"/>
  </si>
  <si>
    <t>有償</t>
    <rPh sb="0" eb="2">
      <t>ユウショウ</t>
    </rPh>
    <phoneticPr fontId="20"/>
  </si>
  <si>
    <t>費用</t>
    <rPh sb="0" eb="2">
      <t>ヒヨウ</t>
    </rPh>
    <phoneticPr fontId="4"/>
  </si>
  <si>
    <t>見積済</t>
    <rPh sb="0" eb="2">
      <t>ミツモリ</t>
    </rPh>
    <rPh sb="2" eb="3">
      <t>スミ</t>
    </rPh>
    <phoneticPr fontId="20"/>
  </si>
  <si>
    <t>一旦対応したが再発し再調査</t>
    <rPh sb="0" eb="2">
      <t>イッタン</t>
    </rPh>
    <rPh sb="2" eb="4">
      <t>タイオウ</t>
    </rPh>
    <rPh sb="7" eb="9">
      <t>サイハツ</t>
    </rPh>
    <rPh sb="10" eb="11">
      <t>サイ</t>
    </rPh>
    <rPh sb="11" eb="13">
      <t>チョウサ</t>
    </rPh>
    <phoneticPr fontId="20"/>
  </si>
  <si>
    <t>コーナンEDI（取引先コード追加）</t>
    <rPh sb="8" eb="10">
      <t>トリヒキ</t>
    </rPh>
    <rPh sb="10" eb="11">
      <t>サキ</t>
    </rPh>
    <rPh sb="14" eb="16">
      <t>ツイカ</t>
    </rPh>
    <phoneticPr fontId="4"/>
  </si>
  <si>
    <t>LIXILビバEDI（取引先コード追加）</t>
    <rPh sb="11" eb="13">
      <t>トリヒキ</t>
    </rPh>
    <rPh sb="13" eb="14">
      <t>サキ</t>
    </rPh>
    <rPh sb="17" eb="19">
      <t>ツイカ</t>
    </rPh>
    <phoneticPr fontId="4"/>
  </si>
  <si>
    <t>島忠流通BMS</t>
    <rPh sb="0" eb="2">
      <t>シマチュウ</t>
    </rPh>
    <rPh sb="2" eb="4">
      <t>リュウツウ</t>
    </rPh>
    <phoneticPr fontId="4"/>
  </si>
  <si>
    <t>ジョイフルエーケー流通BMS</t>
    <rPh sb="9" eb="11">
      <t>リュウツウ</t>
    </rPh>
    <phoneticPr fontId="4"/>
  </si>
  <si>
    <t>見積中</t>
    <rPh sb="0" eb="2">
      <t>ミツモリ</t>
    </rPh>
    <rPh sb="2" eb="3">
      <t>ナカ</t>
    </rPh>
    <phoneticPr fontId="20"/>
  </si>
  <si>
    <t>無償</t>
    <rPh sb="0" eb="2">
      <t>ムショウ</t>
    </rPh>
    <phoneticPr fontId="20"/>
  </si>
  <si>
    <t>EDI有償</t>
    <rPh sb="3" eb="5">
      <t>ユウショウ</t>
    </rPh>
    <phoneticPr fontId="20"/>
  </si>
  <si>
    <t>見積未</t>
    <rPh sb="0" eb="2">
      <t>ミツモリ</t>
    </rPh>
    <rPh sb="2" eb="3">
      <t>ミ</t>
    </rPh>
    <phoneticPr fontId="20"/>
  </si>
  <si>
    <t>見積中</t>
    <rPh sb="0" eb="2">
      <t>ミツモリ</t>
    </rPh>
    <rPh sb="2" eb="3">
      <t>チュウ</t>
    </rPh>
    <phoneticPr fontId="20"/>
  </si>
  <si>
    <t>入替待ち</t>
    <rPh sb="0" eb="2">
      <t>イレカエ</t>
    </rPh>
    <rPh sb="2" eb="3">
      <t>タイ</t>
    </rPh>
    <phoneticPr fontId="20"/>
  </si>
  <si>
    <t>調査中</t>
    <rPh sb="0" eb="2">
      <t>チョウサ</t>
    </rPh>
    <rPh sb="2" eb="3">
      <t>チュウ</t>
    </rPh>
    <phoneticPr fontId="20"/>
  </si>
  <si>
    <t>制限</t>
    <rPh sb="0" eb="2">
      <t>セイゲン</t>
    </rPh>
    <phoneticPr fontId="20"/>
  </si>
  <si>
    <t>本社</t>
    <rPh sb="0" eb="2">
      <t>ホンシャ</t>
    </rPh>
    <phoneticPr fontId="20"/>
  </si>
  <si>
    <t>物流</t>
    <rPh sb="0" eb="2">
      <t>ブツリュウ</t>
    </rPh>
    <phoneticPr fontId="20"/>
  </si>
  <si>
    <t>(小計)</t>
    <rPh sb="1" eb="3">
      <t>ショウケイ</t>
    </rPh>
    <phoneticPr fontId="20"/>
  </si>
  <si>
    <t>対応検討中</t>
    <rPh sb="0" eb="2">
      <t>タイオウ</t>
    </rPh>
    <rPh sb="2" eb="5">
      <t>ケントウチュウ</t>
    </rPh>
    <phoneticPr fontId="20"/>
  </si>
  <si>
    <t>対応検討中</t>
    <rPh sb="0" eb="2">
      <t>タイオウ</t>
    </rPh>
    <rPh sb="2" eb="4">
      <t>ケントウ</t>
    </rPh>
    <rPh sb="4" eb="5">
      <t>チュウ</t>
    </rPh>
    <phoneticPr fontId="20"/>
  </si>
  <si>
    <t>※表の説明</t>
    <rPh sb="1" eb="2">
      <t>ヒョウ</t>
    </rPh>
    <rPh sb="3" eb="5">
      <t>セツメイ</t>
    </rPh>
    <phoneticPr fontId="20"/>
  </si>
  <si>
    <t>要件内容整理、見積作業中</t>
    <rPh sb="0" eb="2">
      <t>ヨウケン</t>
    </rPh>
    <rPh sb="2" eb="4">
      <t>ナイヨウ</t>
    </rPh>
    <rPh sb="4" eb="6">
      <t>セイリ</t>
    </rPh>
    <rPh sb="7" eb="9">
      <t>ミツモリ</t>
    </rPh>
    <rPh sb="9" eb="11">
      <t>サギョウ</t>
    </rPh>
    <rPh sb="11" eb="12">
      <t>チュウ</t>
    </rPh>
    <phoneticPr fontId="20"/>
  </si>
  <si>
    <t>見積送付済み、藤原産業様からのご注文待ち</t>
    <rPh sb="0" eb="2">
      <t>ミツモリ</t>
    </rPh>
    <rPh sb="2" eb="4">
      <t>ソウフ</t>
    </rPh>
    <rPh sb="4" eb="5">
      <t>ズ</t>
    </rPh>
    <rPh sb="7" eb="9">
      <t>フジワラ</t>
    </rPh>
    <rPh sb="9" eb="11">
      <t>サンギョウ</t>
    </rPh>
    <rPh sb="11" eb="12">
      <t>サマ</t>
    </rPh>
    <rPh sb="16" eb="18">
      <t>チュウモン</t>
    </rPh>
    <rPh sb="18" eb="19">
      <t>マ</t>
    </rPh>
    <phoneticPr fontId="20"/>
  </si>
  <si>
    <t>社内テスト完了およびテスト環境にて藤原産業様確認中</t>
    <rPh sb="0" eb="2">
      <t>シャナイ</t>
    </rPh>
    <rPh sb="5" eb="7">
      <t>カンリョウ</t>
    </rPh>
    <rPh sb="13" eb="15">
      <t>カンキョウ</t>
    </rPh>
    <rPh sb="17" eb="19">
      <t>フジワラ</t>
    </rPh>
    <rPh sb="19" eb="21">
      <t>サンギョウ</t>
    </rPh>
    <rPh sb="21" eb="22">
      <t>サマ</t>
    </rPh>
    <rPh sb="22" eb="24">
      <t>カクニン</t>
    </rPh>
    <rPh sb="24" eb="25">
      <t>チュウ</t>
    </rPh>
    <phoneticPr fontId="20"/>
  </si>
  <si>
    <t>本番環境入替済、藤原産業様検収待ち</t>
    <rPh sb="0" eb="2">
      <t>ホンバン</t>
    </rPh>
    <rPh sb="2" eb="4">
      <t>カンキョウ</t>
    </rPh>
    <rPh sb="4" eb="6">
      <t>イレカエ</t>
    </rPh>
    <rPh sb="6" eb="7">
      <t>スミ</t>
    </rPh>
    <rPh sb="8" eb="10">
      <t>フジワラ</t>
    </rPh>
    <rPh sb="10" eb="12">
      <t>サンギョウ</t>
    </rPh>
    <rPh sb="12" eb="13">
      <t>サマ</t>
    </rPh>
    <rPh sb="13" eb="15">
      <t>ケンシュウ</t>
    </rPh>
    <rPh sb="15" eb="16">
      <t>マ</t>
    </rPh>
    <phoneticPr fontId="20"/>
  </si>
  <si>
    <t>藤原産業株式会社様</t>
    <rPh sb="0" eb="2">
      <t>フジワラ</t>
    </rPh>
    <rPh sb="2" eb="4">
      <t>サンギョウ</t>
    </rPh>
    <rPh sb="4" eb="8">
      <t>カブシキガイシャ</t>
    </rPh>
    <rPh sb="8" eb="9">
      <t>サマ</t>
    </rPh>
    <phoneticPr fontId="20"/>
  </si>
  <si>
    <t>株式会社アスコット</t>
    <rPh sb="0" eb="4">
      <t>カブシキガイシャ</t>
    </rPh>
    <phoneticPr fontId="20"/>
  </si>
  <si>
    <t>１月２７日対応済</t>
    <rPh sb="1" eb="2">
      <t>ガツ</t>
    </rPh>
    <rPh sb="4" eb="5">
      <t>ヒ</t>
    </rPh>
    <rPh sb="5" eb="7">
      <t>タイオウ</t>
    </rPh>
    <rPh sb="7" eb="8">
      <t>スミ</t>
    </rPh>
    <phoneticPr fontId="20"/>
  </si>
  <si>
    <t>１月２９日対応済</t>
    <rPh sb="1" eb="2">
      <t>ガツ</t>
    </rPh>
    <rPh sb="4" eb="5">
      <t>ヒ</t>
    </rPh>
    <rPh sb="5" eb="7">
      <t>タイオウ</t>
    </rPh>
    <rPh sb="7" eb="8">
      <t>スミ</t>
    </rPh>
    <phoneticPr fontId="20"/>
  </si>
  <si>
    <t>･･･</t>
  </si>
  <si>
    <t>原因判明しプログラム修正方法、データリカバリ方法を検討中</t>
    <rPh sb="0" eb="2">
      <t>ゲンイン</t>
    </rPh>
    <rPh sb="2" eb="4">
      <t>ハンメイ</t>
    </rPh>
    <rPh sb="10" eb="12">
      <t>シュウセイ</t>
    </rPh>
    <rPh sb="25" eb="27">
      <t>ケントウ</t>
    </rPh>
    <rPh sb="27" eb="28">
      <t>チュウ</t>
    </rPh>
    <phoneticPr fontId="20"/>
  </si>
  <si>
    <t>プログラム修正、環境変更で対応できない案件</t>
    <rPh sb="5" eb="7">
      <t>シュウセイ</t>
    </rPh>
    <rPh sb="8" eb="10">
      <t>カンキョウ</t>
    </rPh>
    <rPh sb="10" eb="12">
      <t>ヘンコウ</t>
    </rPh>
    <rPh sb="13" eb="15">
      <t>タイオウ</t>
    </rPh>
    <rPh sb="19" eb="21">
      <t>アンケン</t>
    </rPh>
    <phoneticPr fontId="20"/>
  </si>
  <si>
    <t>プログラム開発中、データリカバリ中</t>
    <rPh sb="5" eb="7">
      <t>カイハツ</t>
    </rPh>
    <rPh sb="7" eb="8">
      <t>チュウ</t>
    </rPh>
    <rPh sb="16" eb="17">
      <t>チュウ</t>
    </rPh>
    <phoneticPr fontId="20"/>
  </si>
  <si>
    <t>以上</t>
    <rPh sb="0" eb="2">
      <t>イジョウ</t>
    </rPh>
    <phoneticPr fontId="20"/>
  </si>
  <si>
    <t>プログラム修正方法、データリカバリ方法が決定した</t>
    <rPh sb="5" eb="7">
      <t>シュウセイ</t>
    </rPh>
    <rPh sb="20" eb="22">
      <t>ケッテイ</t>
    </rPh>
    <phoneticPr fontId="20"/>
  </si>
  <si>
    <t>要望対応方法および障害原因調査中</t>
    <rPh sb="0" eb="2">
      <t>ヨウボウ</t>
    </rPh>
    <rPh sb="2" eb="4">
      <t>タイオウ</t>
    </rPh>
    <rPh sb="4" eb="6">
      <t>ホウホウ</t>
    </rPh>
    <rPh sb="9" eb="11">
      <t>ショウガイ</t>
    </rPh>
    <rPh sb="11" eb="13">
      <t>ゲンイン</t>
    </rPh>
    <rPh sb="13" eb="15">
      <t>チョウサ</t>
    </rPh>
    <rPh sb="15" eb="16">
      <t>チュウ</t>
    </rPh>
    <phoneticPr fontId="20"/>
  </si>
  <si>
    <t>２月末開発完了予定</t>
    <rPh sb="1" eb="2">
      <t>ガツ</t>
    </rPh>
    <rPh sb="3" eb="5">
      <t>カイハツ</t>
    </rPh>
    <rPh sb="5" eb="7">
      <t>カンリョウ</t>
    </rPh>
    <rPh sb="7" eb="9">
      <t>ヨテイ</t>
    </rPh>
    <phoneticPr fontId="20"/>
  </si>
  <si>
    <t>企業指定の稼働予定に合わせて優先対応をしております。</t>
    <rPh sb="0" eb="2">
      <t>キギョウ</t>
    </rPh>
    <rPh sb="2" eb="4">
      <t>シテイ</t>
    </rPh>
    <rPh sb="5" eb="7">
      <t>カドウ</t>
    </rPh>
    <rPh sb="7" eb="9">
      <t>ヨテイ</t>
    </rPh>
    <rPh sb="10" eb="11">
      <t>ア</t>
    </rPh>
    <rPh sb="14" eb="16">
      <t>ユウセン</t>
    </rPh>
    <rPh sb="16" eb="18">
      <t>タイオウ</t>
    </rPh>
    <phoneticPr fontId="20"/>
  </si>
  <si>
    <t>　基幹システム運用サポート状況（ご報告）　</t>
    <rPh sb="1" eb="3">
      <t>キカン</t>
    </rPh>
    <rPh sb="7" eb="9">
      <t>ウンヨウ</t>
    </rPh>
    <rPh sb="13" eb="15">
      <t>ジョウキョウ</t>
    </rPh>
    <rPh sb="17" eb="19">
      <t>ホウコク</t>
    </rPh>
    <phoneticPr fontId="20"/>
  </si>
  <si>
    <t>Ⅰ．現状の要望障害発生と対応状況</t>
    <rPh sb="2" eb="4">
      <t>ゲンジョウ</t>
    </rPh>
    <rPh sb="5" eb="7">
      <t>ヨウボウ</t>
    </rPh>
    <rPh sb="7" eb="9">
      <t>ショウガイ</t>
    </rPh>
    <rPh sb="9" eb="11">
      <t>ハッセイ</t>
    </rPh>
    <rPh sb="12" eb="14">
      <t>タイオウ</t>
    </rPh>
    <rPh sb="14" eb="16">
      <t>ジョウキョウ</t>
    </rPh>
    <phoneticPr fontId="20"/>
  </si>
  <si>
    <t>Ⅱ．要望障害残 ９９件の対応状況</t>
    <rPh sb="2" eb="4">
      <t>ヨウボウ</t>
    </rPh>
    <rPh sb="4" eb="6">
      <t>ショウガイ</t>
    </rPh>
    <rPh sb="6" eb="7">
      <t>ザン</t>
    </rPh>
    <rPh sb="10" eb="11">
      <t>ケン</t>
    </rPh>
    <rPh sb="12" eb="14">
      <t>タイオウ</t>
    </rPh>
    <rPh sb="14" eb="16">
      <t>ジョウキョウ</t>
    </rPh>
    <phoneticPr fontId="20"/>
  </si>
  <si>
    <t>（１）要望（有償）の対応状況　３９件</t>
    <rPh sb="3" eb="5">
      <t>ヨウボウ</t>
    </rPh>
    <rPh sb="6" eb="8">
      <t>ユウショウ</t>
    </rPh>
    <rPh sb="10" eb="12">
      <t>タイオウ</t>
    </rPh>
    <rPh sb="12" eb="14">
      <t>ジョウキョウ</t>
    </rPh>
    <phoneticPr fontId="20"/>
  </si>
  <si>
    <t>EDI</t>
    <phoneticPr fontId="20"/>
  </si>
  <si>
    <t>･･･</t>
    <phoneticPr fontId="20"/>
  </si>
  <si>
    <t>･･･</t>
    <phoneticPr fontId="20"/>
  </si>
  <si>
    <t>･･･</t>
    <phoneticPr fontId="20"/>
  </si>
  <si>
    <t>･･･</t>
    <phoneticPr fontId="20"/>
  </si>
  <si>
    <t>１）ＥＤＩ　　１３件</t>
    <rPh sb="9" eb="10">
      <t>ケン</t>
    </rPh>
    <phoneticPr fontId="20"/>
  </si>
  <si>
    <t>①対応済　　１件</t>
    <rPh sb="1" eb="3">
      <t>タイオウ</t>
    </rPh>
    <rPh sb="3" eb="4">
      <t>スミ</t>
    </rPh>
    <rPh sb="7" eb="8">
      <t>ケン</t>
    </rPh>
    <phoneticPr fontId="20"/>
  </si>
  <si>
    <t>№216</t>
    <phoneticPr fontId="20"/>
  </si>
  <si>
    <t>ダイユーエイト、エイトプロEDI</t>
  </si>
  <si>
    <t>１月１６日対応済</t>
    <rPh sb="1" eb="2">
      <t>ガツ</t>
    </rPh>
    <rPh sb="4" eb="5">
      <t>ヒ</t>
    </rPh>
    <rPh sb="5" eb="7">
      <t>タイオウ</t>
    </rPh>
    <rPh sb="7" eb="8">
      <t>スミ</t>
    </rPh>
    <phoneticPr fontId="20"/>
  </si>
  <si>
    <t>②開発中　　２件</t>
    <rPh sb="1" eb="3">
      <t>カイハツ</t>
    </rPh>
    <rPh sb="3" eb="4">
      <t>チュウ</t>
    </rPh>
    <rPh sb="7" eb="8">
      <t>ケン</t>
    </rPh>
    <phoneticPr fontId="20"/>
  </si>
  <si>
    <t>スーパーバリュー流通BMS</t>
    <rPh sb="8" eb="10">
      <t>リュウツウ</t>
    </rPh>
    <phoneticPr fontId="4"/>
  </si>
  <si>
    <t>３月上旬稼働予定</t>
    <rPh sb="1" eb="2">
      <t>ガツ</t>
    </rPh>
    <rPh sb="2" eb="4">
      <t>ジョウジュン</t>
    </rPh>
    <rPh sb="4" eb="6">
      <t>カドウ</t>
    </rPh>
    <rPh sb="6" eb="8">
      <t>ヨテイ</t>
    </rPh>
    <phoneticPr fontId="20"/>
  </si>
  <si>
    <t>コープこうべの支払案内データ</t>
    <rPh sb="7" eb="9">
      <t>シハライ</t>
    </rPh>
    <rPh sb="9" eb="11">
      <t>アンナイ</t>
    </rPh>
    <phoneticPr fontId="4"/>
  </si>
  <si>
    <t>２月７日稼働予定</t>
    <rPh sb="1" eb="2">
      <t>ガツ</t>
    </rPh>
    <rPh sb="3" eb="4">
      <t>ヒ</t>
    </rPh>
    <rPh sb="4" eb="6">
      <t>カドウ</t>
    </rPh>
    <rPh sb="6" eb="8">
      <t>ヨテイ</t>
    </rPh>
    <phoneticPr fontId="20"/>
  </si>
  <si>
    <t>③見積中　　３件</t>
    <rPh sb="1" eb="3">
      <t>ミツモリ</t>
    </rPh>
    <rPh sb="3" eb="4">
      <t>チュウ</t>
    </rPh>
    <rPh sb="7" eb="8">
      <t>ケン</t>
    </rPh>
    <phoneticPr fontId="20"/>
  </si>
  <si>
    <t>４月上旬稼働予定</t>
    <rPh sb="1" eb="2">
      <t>ガツ</t>
    </rPh>
    <rPh sb="2" eb="4">
      <t>ジョウジュン</t>
    </rPh>
    <rPh sb="4" eb="6">
      <t>カドウ</t>
    </rPh>
    <rPh sb="6" eb="8">
      <t>ヨテイ</t>
    </rPh>
    <phoneticPr fontId="20"/>
  </si>
  <si>
    <t>④見積未　　７件</t>
    <rPh sb="1" eb="3">
      <t>ミツモリ</t>
    </rPh>
    <rPh sb="3" eb="4">
      <t>ミ</t>
    </rPh>
    <phoneticPr fontId="20"/>
  </si>
  <si>
    <t xml:space="preserve">ビッグカメラEDI
</t>
  </si>
  <si>
    <t>稼働時期未定</t>
    <rPh sb="0" eb="2">
      <t>カドウ</t>
    </rPh>
    <rPh sb="2" eb="4">
      <t>ジキ</t>
    </rPh>
    <rPh sb="4" eb="6">
      <t>ミテイ</t>
    </rPh>
    <phoneticPr fontId="20"/>
  </si>
  <si>
    <t>ビッグツー支払データ</t>
    <rPh sb="5" eb="7">
      <t>シハライ</t>
    </rPh>
    <phoneticPr fontId="4"/>
  </si>
  <si>
    <t>７月１日稼働予定</t>
    <rPh sb="1" eb="2">
      <t>ガツ</t>
    </rPh>
    <rPh sb="3" eb="4">
      <t>ヒ</t>
    </rPh>
    <rPh sb="4" eb="6">
      <t>カドウ</t>
    </rPh>
    <rPh sb="6" eb="8">
      <t>ヨテイ</t>
    </rPh>
    <phoneticPr fontId="20"/>
  </si>
  <si>
    <t>２）本社　１６件</t>
    <rPh sb="2" eb="4">
      <t>ホンシャ</t>
    </rPh>
    <rPh sb="7" eb="8">
      <t>ケン</t>
    </rPh>
    <phoneticPr fontId="20"/>
  </si>
  <si>
    <t>得意先マスタの住所と名前の桁数拡張</t>
    <rPh sb="0" eb="3">
      <t>トクイサキ</t>
    </rPh>
    <rPh sb="7" eb="9">
      <t>ジュウショ</t>
    </rPh>
    <rPh sb="10" eb="12">
      <t>ナマエ</t>
    </rPh>
    <rPh sb="13" eb="15">
      <t>ケタスウ</t>
    </rPh>
    <rPh sb="15" eb="17">
      <t>カクチョウ</t>
    </rPh>
    <phoneticPr fontId="4"/>
  </si>
  <si>
    <t>２月３日対応済</t>
    <rPh sb="1" eb="2">
      <t>ガツ</t>
    </rPh>
    <rPh sb="3" eb="4">
      <t>ニチ</t>
    </rPh>
    <rPh sb="4" eb="6">
      <t>タイオウ</t>
    </rPh>
    <rPh sb="6" eb="7">
      <t>スミ</t>
    </rPh>
    <phoneticPr fontId="20"/>
  </si>
  <si>
    <t>メーカーEDI（スマクラ利用）</t>
    <rPh sb="12" eb="14">
      <t>リヨウ</t>
    </rPh>
    <phoneticPr fontId="4"/>
  </si>
  <si>
    <t>４月末開発完了予定</t>
    <rPh sb="1" eb="3">
      <t>ガツマツ</t>
    </rPh>
    <rPh sb="3" eb="5">
      <t>カイハツ</t>
    </rPh>
    <rPh sb="5" eb="7">
      <t>カンリョウ</t>
    </rPh>
    <rPh sb="7" eb="9">
      <t>ヨテイ</t>
    </rPh>
    <phoneticPr fontId="20"/>
  </si>
  <si>
    <t>軽減税率対応①（売掛買掛）</t>
    <rPh sb="0" eb="2">
      <t>ケイゲン</t>
    </rPh>
    <rPh sb="2" eb="4">
      <t>ゼイリツ</t>
    </rPh>
    <rPh sb="4" eb="6">
      <t>タイオウ</t>
    </rPh>
    <rPh sb="8" eb="10">
      <t>ウリカケ</t>
    </rPh>
    <rPh sb="10" eb="12">
      <t>カイカケ</t>
    </rPh>
    <phoneticPr fontId="4"/>
  </si>
  <si>
    <t>軽減税率対応②（マキタ個別対応）</t>
    <rPh sb="0" eb="2">
      <t>ケイゲン</t>
    </rPh>
    <rPh sb="2" eb="4">
      <t>ゼイリツ</t>
    </rPh>
    <rPh sb="4" eb="6">
      <t>タイオウ</t>
    </rPh>
    <rPh sb="11" eb="13">
      <t>コベツ</t>
    </rPh>
    <rPh sb="13" eb="15">
      <t>タイオウ</t>
    </rPh>
    <phoneticPr fontId="4"/>
  </si>
  <si>
    <t>軽減税率対応③（京セラ個別対応）</t>
    <rPh sb="0" eb="2">
      <t>ケイゲン</t>
    </rPh>
    <rPh sb="2" eb="4">
      <t>ゼイリツ</t>
    </rPh>
    <rPh sb="4" eb="6">
      <t>タイオウ</t>
    </rPh>
    <rPh sb="8" eb="9">
      <t>キョウ</t>
    </rPh>
    <rPh sb="11" eb="13">
      <t>コベツ</t>
    </rPh>
    <rPh sb="13" eb="15">
      <t>タイオウ</t>
    </rPh>
    <phoneticPr fontId="4"/>
  </si>
  <si>
    <t>③見積中　　１件</t>
    <rPh sb="1" eb="3">
      <t>ミツモリ</t>
    </rPh>
    <rPh sb="3" eb="4">
      <t>チュウ</t>
    </rPh>
    <rPh sb="7" eb="8">
      <t>ケン</t>
    </rPh>
    <phoneticPr fontId="20"/>
  </si>
  <si>
    <t>専用倉庫管理の管理対象追加</t>
    <rPh sb="0" eb="2">
      <t>センヨウ</t>
    </rPh>
    <rPh sb="2" eb="4">
      <t>ソウコ</t>
    </rPh>
    <rPh sb="4" eb="6">
      <t>カンリ</t>
    </rPh>
    <rPh sb="7" eb="9">
      <t>カンリ</t>
    </rPh>
    <rPh sb="9" eb="11">
      <t>タイショウ</t>
    </rPh>
    <rPh sb="11" eb="13">
      <t>ツイカ</t>
    </rPh>
    <phoneticPr fontId="20"/>
  </si>
  <si>
    <t>２月７日送付予定</t>
    <rPh sb="1" eb="2">
      <t>ガツ</t>
    </rPh>
    <rPh sb="3" eb="4">
      <t>ニチ</t>
    </rPh>
    <rPh sb="4" eb="6">
      <t>ソウフ</t>
    </rPh>
    <rPh sb="6" eb="8">
      <t>ヨテイ</t>
    </rPh>
    <phoneticPr fontId="20"/>
  </si>
  <si>
    <t>④見積未　　１２件</t>
    <rPh sb="1" eb="3">
      <t>ミツモリ</t>
    </rPh>
    <rPh sb="3" eb="4">
      <t>ミ</t>
    </rPh>
    <phoneticPr fontId="20"/>
  </si>
  <si>
    <t>EOS商品コード変換で相手コードだけでなくJANでも変換できるようにする</t>
    <rPh sb="3" eb="5">
      <t>ショウヒン</t>
    </rPh>
    <rPh sb="8" eb="10">
      <t>ヘンカン</t>
    </rPh>
    <rPh sb="11" eb="13">
      <t>アイテ</t>
    </rPh>
    <rPh sb="26" eb="28">
      <t>ヘンカン</t>
    </rPh>
    <phoneticPr fontId="20"/>
  </si>
  <si>
    <t>出荷データ送信後の部門や伝票区分に誤りによるエラーのアラーム機能</t>
    <rPh sb="0" eb="2">
      <t>シュッカ</t>
    </rPh>
    <rPh sb="5" eb="7">
      <t>ソウシン</t>
    </rPh>
    <rPh sb="7" eb="8">
      <t>ゴ</t>
    </rPh>
    <rPh sb="9" eb="11">
      <t>ブモン</t>
    </rPh>
    <rPh sb="12" eb="14">
      <t>デンピョウ</t>
    </rPh>
    <rPh sb="14" eb="16">
      <t>クブン</t>
    </rPh>
    <rPh sb="17" eb="18">
      <t>アヤマ</t>
    </rPh>
    <rPh sb="30" eb="32">
      <t>キノウ</t>
    </rPh>
    <phoneticPr fontId="4"/>
  </si>
  <si>
    <t>商品マスタ販売単価や下限単価の期間From-Toの設定</t>
    <rPh sb="0" eb="2">
      <t>ショウヒン</t>
    </rPh>
    <rPh sb="5" eb="7">
      <t>ハンバイ</t>
    </rPh>
    <rPh sb="7" eb="9">
      <t>タンカ</t>
    </rPh>
    <rPh sb="10" eb="12">
      <t>カゲン</t>
    </rPh>
    <rPh sb="12" eb="14">
      <t>タンカ</t>
    </rPh>
    <phoneticPr fontId="4"/>
  </si>
  <si>
    <t>集約企業（バロー、綿半）の受領データ処理状況の確認機能</t>
    <rPh sb="0" eb="2">
      <t>シュウヤク</t>
    </rPh>
    <rPh sb="2" eb="4">
      <t>キギョウ</t>
    </rPh>
    <rPh sb="9" eb="11">
      <t>ワタハン</t>
    </rPh>
    <rPh sb="13" eb="15">
      <t>ジュリョウ</t>
    </rPh>
    <rPh sb="18" eb="20">
      <t>ショリ</t>
    </rPh>
    <rPh sb="20" eb="22">
      <t>ジョウキョウ</t>
    </rPh>
    <rPh sb="23" eb="25">
      <t>カクニン</t>
    </rPh>
    <rPh sb="25" eb="27">
      <t>キノウ</t>
    </rPh>
    <phoneticPr fontId="4"/>
  </si>
  <si>
    <t>得意先マスタの項目一括切替え機能</t>
    <rPh sb="0" eb="3">
      <t>トクイサキ</t>
    </rPh>
    <rPh sb="7" eb="9">
      <t>コウモク</t>
    </rPh>
    <rPh sb="9" eb="11">
      <t>イッカツ</t>
    </rPh>
    <rPh sb="11" eb="13">
      <t>キリカエ</t>
    </rPh>
    <rPh sb="14" eb="16">
      <t>キノウ</t>
    </rPh>
    <phoneticPr fontId="4"/>
  </si>
  <si>
    <t>＊</t>
    <phoneticPr fontId="20"/>
  </si>
  <si>
    <t>㈱川路商店の基幹システム対応</t>
    <rPh sb="6" eb="8">
      <t>キカン</t>
    </rPh>
    <rPh sb="12" eb="14">
      <t>タイオウ</t>
    </rPh>
    <phoneticPr fontId="20"/>
  </si>
  <si>
    <t>返品EDIの照合改善（行単位から伝票単位へ変更）</t>
    <rPh sb="0" eb="2">
      <t>ヘンピン</t>
    </rPh>
    <rPh sb="6" eb="8">
      <t>ショウゴウ</t>
    </rPh>
    <rPh sb="8" eb="10">
      <t>カイゼン</t>
    </rPh>
    <rPh sb="11" eb="12">
      <t>ギョウ</t>
    </rPh>
    <rPh sb="12" eb="14">
      <t>タンイ</t>
    </rPh>
    <rPh sb="16" eb="18">
      <t>デンピョウ</t>
    </rPh>
    <rPh sb="18" eb="20">
      <t>タンイ</t>
    </rPh>
    <rPh sb="21" eb="23">
      <t>ヘンコウ</t>
    </rPh>
    <phoneticPr fontId="4"/>
  </si>
  <si>
    <t>EDI支払データ取込で変換エラー発生の後続処理をスキップと再処理機能</t>
    <rPh sb="3" eb="5">
      <t>シハライ</t>
    </rPh>
    <rPh sb="8" eb="10">
      <t>トリコミ</t>
    </rPh>
    <rPh sb="11" eb="13">
      <t>ヘンカン</t>
    </rPh>
    <rPh sb="16" eb="18">
      <t>ハッセイ</t>
    </rPh>
    <rPh sb="19" eb="21">
      <t>コウゾク</t>
    </rPh>
    <rPh sb="21" eb="23">
      <t>ショリ</t>
    </rPh>
    <rPh sb="29" eb="30">
      <t>サイ</t>
    </rPh>
    <rPh sb="30" eb="32">
      <t>ショリ</t>
    </rPh>
    <rPh sb="32" eb="34">
      <t>キノウ</t>
    </rPh>
    <phoneticPr fontId="4"/>
  </si>
  <si>
    <t>請求書は店舗別・入金処理は一括（１本）の売掛管理コード機能</t>
    <rPh sb="0" eb="3">
      <t>セイキュウショ</t>
    </rPh>
    <rPh sb="4" eb="6">
      <t>テンポ</t>
    </rPh>
    <rPh sb="6" eb="7">
      <t>ベツ</t>
    </rPh>
    <rPh sb="8" eb="10">
      <t>ニュウキン</t>
    </rPh>
    <rPh sb="10" eb="12">
      <t>ショリ</t>
    </rPh>
    <rPh sb="13" eb="15">
      <t>イッカツ</t>
    </rPh>
    <rPh sb="17" eb="18">
      <t>ホン</t>
    </rPh>
    <rPh sb="20" eb="22">
      <t>ウリカケ</t>
    </rPh>
    <rPh sb="27" eb="29">
      <t>キノウ</t>
    </rPh>
    <phoneticPr fontId="20"/>
  </si>
  <si>
    <t>ITFコードを使ったケース単位受注入力（自動入数換算）</t>
    <rPh sb="7" eb="8">
      <t>ツカ</t>
    </rPh>
    <rPh sb="13" eb="15">
      <t>タンイ</t>
    </rPh>
    <rPh sb="15" eb="17">
      <t>ジュチュウ</t>
    </rPh>
    <rPh sb="17" eb="19">
      <t>ニュウリョク</t>
    </rPh>
    <rPh sb="20" eb="22">
      <t>ジドウ</t>
    </rPh>
    <rPh sb="22" eb="24">
      <t>イリスウ</t>
    </rPh>
    <rPh sb="24" eb="26">
      <t>カンサン</t>
    </rPh>
    <phoneticPr fontId="4"/>
  </si>
  <si>
    <t>ドンキホーテ受領データについて、受領訂正データの情報取得</t>
    <rPh sb="6" eb="8">
      <t>ジュリョウ</t>
    </rPh>
    <rPh sb="16" eb="18">
      <t>ジュリョウ</t>
    </rPh>
    <rPh sb="18" eb="20">
      <t>テイセイ</t>
    </rPh>
    <rPh sb="24" eb="26">
      <t>ジョウホウ</t>
    </rPh>
    <rPh sb="26" eb="28">
      <t>シュトク</t>
    </rPh>
    <phoneticPr fontId="4"/>
  </si>
  <si>
    <t>契約単価マスタの一括削除をEXCEL取込型で部分削除</t>
    <rPh sb="0" eb="2">
      <t>ケイヤク</t>
    </rPh>
    <rPh sb="2" eb="4">
      <t>タンカ</t>
    </rPh>
    <rPh sb="8" eb="10">
      <t>イッカツ</t>
    </rPh>
    <rPh sb="10" eb="12">
      <t>サクジョ</t>
    </rPh>
    <rPh sb="18" eb="20">
      <t>トリコミ</t>
    </rPh>
    <rPh sb="20" eb="21">
      <t>ガタ</t>
    </rPh>
    <rPh sb="22" eb="24">
      <t>ブブン</t>
    </rPh>
    <rPh sb="24" eb="26">
      <t>サクジョ</t>
    </rPh>
    <phoneticPr fontId="4"/>
  </si>
  <si>
    <t>３）物流　１０件</t>
    <rPh sb="2" eb="4">
      <t>ブツリュウ</t>
    </rPh>
    <rPh sb="7" eb="8">
      <t>ケン</t>
    </rPh>
    <phoneticPr fontId="20"/>
  </si>
  <si>
    <t>①見積中　　３件</t>
    <rPh sb="1" eb="3">
      <t>ミツモリ</t>
    </rPh>
    <rPh sb="3" eb="4">
      <t>チュウ</t>
    </rPh>
    <rPh sb="7" eb="8">
      <t>ケン</t>
    </rPh>
    <phoneticPr fontId="20"/>
  </si>
  <si>
    <t>アマゾン受注の定番区分検索順序の変更</t>
    <rPh sb="4" eb="6">
      <t>ジュチュウ</t>
    </rPh>
    <rPh sb="7" eb="9">
      <t>テイバン</t>
    </rPh>
    <rPh sb="9" eb="11">
      <t>クブン</t>
    </rPh>
    <rPh sb="11" eb="13">
      <t>ケンサク</t>
    </rPh>
    <rPh sb="13" eb="15">
      <t>ジュンジョ</t>
    </rPh>
    <rPh sb="16" eb="18">
      <t>ヘンコウ</t>
    </rPh>
    <phoneticPr fontId="20"/>
  </si>
  <si>
    <t>２月１４日送付予定</t>
    <rPh sb="1" eb="2">
      <t>ガツ</t>
    </rPh>
    <rPh sb="4" eb="5">
      <t>ニチ</t>
    </rPh>
    <rPh sb="5" eb="7">
      <t>ソウフ</t>
    </rPh>
    <rPh sb="7" eb="9">
      <t>ヨテイ</t>
    </rPh>
    <phoneticPr fontId="20"/>
  </si>
  <si>
    <t>EOS受注でマキタ・リョービ商品の廃番対応</t>
    <rPh sb="3" eb="5">
      <t>ジュチュウ</t>
    </rPh>
    <rPh sb="14" eb="16">
      <t>ショウヒン</t>
    </rPh>
    <rPh sb="17" eb="18">
      <t>ハイ</t>
    </rPh>
    <rPh sb="18" eb="19">
      <t>バン</t>
    </rPh>
    <rPh sb="19" eb="21">
      <t>タイオウ</t>
    </rPh>
    <phoneticPr fontId="4"/>
  </si>
  <si>
    <t>(№15と№21セット）</t>
    <phoneticPr fontId="20"/>
  </si>
  <si>
    <t>個配の出荷指示を入金確認後に行う</t>
    <rPh sb="3" eb="5">
      <t>シュッカ</t>
    </rPh>
    <rPh sb="5" eb="7">
      <t>シジ</t>
    </rPh>
    <rPh sb="8" eb="10">
      <t>ニュウキン</t>
    </rPh>
    <rPh sb="10" eb="13">
      <t>カクニンゴ</t>
    </rPh>
    <rPh sb="14" eb="15">
      <t>オコナ</t>
    </rPh>
    <phoneticPr fontId="4"/>
  </si>
  <si>
    <t>②見積未　　７件</t>
    <rPh sb="1" eb="3">
      <t>ミツモリ</t>
    </rPh>
    <rPh sb="3" eb="4">
      <t>ミ</t>
    </rPh>
    <phoneticPr fontId="20"/>
  </si>
  <si>
    <t>取り寄せ発注確定処理後のキャンセル機能（引当解除機能）</t>
    <rPh sb="0" eb="1">
      <t>ト</t>
    </rPh>
    <rPh sb="2" eb="3">
      <t>ヨ</t>
    </rPh>
    <rPh sb="4" eb="6">
      <t>ハッチュウ</t>
    </rPh>
    <rPh sb="6" eb="8">
      <t>カクテイ</t>
    </rPh>
    <rPh sb="8" eb="10">
      <t>ショリ</t>
    </rPh>
    <rPh sb="10" eb="11">
      <t>ゴ</t>
    </rPh>
    <rPh sb="17" eb="19">
      <t>キノウ</t>
    </rPh>
    <rPh sb="20" eb="22">
      <t>ヒキアテ</t>
    </rPh>
    <rPh sb="22" eb="24">
      <t>カイジョ</t>
    </rPh>
    <rPh sb="24" eb="26">
      <t>キノウ</t>
    </rPh>
    <phoneticPr fontId="4"/>
  </si>
  <si>
    <t>アマゾンの代表出荷番号の採番方法変更</t>
    <rPh sb="5" eb="7">
      <t>ダイヒョウ</t>
    </rPh>
    <rPh sb="7" eb="9">
      <t>シュッカ</t>
    </rPh>
    <rPh sb="9" eb="11">
      <t>バンゴウ</t>
    </rPh>
    <rPh sb="12" eb="14">
      <t>サイバン</t>
    </rPh>
    <rPh sb="14" eb="16">
      <t>ホウホウ</t>
    </rPh>
    <rPh sb="16" eb="18">
      <t>ヘンコウ</t>
    </rPh>
    <phoneticPr fontId="4"/>
  </si>
  <si>
    <t>＊</t>
    <phoneticPr fontId="20"/>
  </si>
  <si>
    <t>匠台第2センターの運用対応</t>
    <rPh sb="0" eb="1">
      <t>タクミ</t>
    </rPh>
    <rPh sb="1" eb="2">
      <t>ダイ</t>
    </rPh>
    <rPh sb="2" eb="3">
      <t>ダイ</t>
    </rPh>
    <rPh sb="9" eb="11">
      <t>ウンヨウ</t>
    </rPh>
    <rPh sb="11" eb="13">
      <t>タイオウ</t>
    </rPh>
    <phoneticPr fontId="4"/>
  </si>
  <si>
    <t>ジュンテンドーのEOS集約処理で集約先コードを三木と広島に分割する</t>
    <rPh sb="11" eb="13">
      <t>シュウヤク</t>
    </rPh>
    <rPh sb="13" eb="15">
      <t>ショリ</t>
    </rPh>
    <rPh sb="16" eb="18">
      <t>シュウヤク</t>
    </rPh>
    <rPh sb="18" eb="19">
      <t>サキ</t>
    </rPh>
    <rPh sb="23" eb="25">
      <t>ミキ</t>
    </rPh>
    <rPh sb="26" eb="28">
      <t>ヒロシマ</t>
    </rPh>
    <rPh sb="29" eb="31">
      <t>ブンカツ</t>
    </rPh>
    <phoneticPr fontId="4"/>
  </si>
  <si>
    <t>アマゾン受注登録の改善（№116と重複）</t>
    <rPh sb="9" eb="11">
      <t>カイゼン</t>
    </rPh>
    <rPh sb="17" eb="19">
      <t>チョウフク</t>
    </rPh>
    <phoneticPr fontId="4"/>
  </si>
  <si>
    <t>運送便コードの個配用かそれ以外用かで受注入力の制限解除</t>
    <rPh sb="0" eb="3">
      <t>ウンソウビン</t>
    </rPh>
    <rPh sb="7" eb="9">
      <t>コハイ</t>
    </rPh>
    <rPh sb="9" eb="10">
      <t>ヨウ</t>
    </rPh>
    <rPh sb="13" eb="15">
      <t>イガイ</t>
    </rPh>
    <rPh sb="15" eb="16">
      <t>ヨウ</t>
    </rPh>
    <rPh sb="18" eb="20">
      <t>ジュチュウ</t>
    </rPh>
    <rPh sb="20" eb="22">
      <t>ニュウリョク</t>
    </rPh>
    <rPh sb="23" eb="25">
      <t>セイゲン</t>
    </rPh>
    <rPh sb="25" eb="27">
      <t>カイジョ</t>
    </rPh>
    <phoneticPr fontId="4"/>
  </si>
  <si>
    <t>（２）要望（無償）の対応状況　２０件</t>
    <rPh sb="3" eb="5">
      <t>ヨウボウ</t>
    </rPh>
    <rPh sb="6" eb="8">
      <t>ムショウ</t>
    </rPh>
    <rPh sb="10" eb="12">
      <t>タイオウ</t>
    </rPh>
    <rPh sb="12" eb="14">
      <t>ジョウキョウ</t>
    </rPh>
    <rPh sb="17" eb="18">
      <t>ケン</t>
    </rPh>
    <phoneticPr fontId="20"/>
  </si>
  <si>
    <t>･･･</t>
    <phoneticPr fontId="20"/>
  </si>
  <si>
    <t>１）本社　１２件</t>
    <rPh sb="2" eb="4">
      <t>ホンシャ</t>
    </rPh>
    <rPh sb="7" eb="8">
      <t>ケン</t>
    </rPh>
    <phoneticPr fontId="20"/>
  </si>
  <si>
    <t>①対応済　　２件</t>
    <rPh sb="1" eb="3">
      <t>タイオウ</t>
    </rPh>
    <rPh sb="3" eb="4">
      <t>スミ</t>
    </rPh>
    <phoneticPr fontId="20"/>
  </si>
  <si>
    <t>LOMOS側でもSOS分かどうかを判断できるようにする</t>
    <rPh sb="5" eb="6">
      <t>ガワ</t>
    </rPh>
    <rPh sb="11" eb="12">
      <t>ブン</t>
    </rPh>
    <rPh sb="17" eb="19">
      <t>ハンダン</t>
    </rPh>
    <phoneticPr fontId="4"/>
  </si>
  <si>
    <t>過去のデータの修正、照会できる期間を18か月に延長</t>
    <rPh sb="0" eb="2">
      <t>カコ</t>
    </rPh>
    <rPh sb="7" eb="9">
      <t>シュウセイ</t>
    </rPh>
    <rPh sb="10" eb="12">
      <t>ショウカイ</t>
    </rPh>
    <rPh sb="15" eb="17">
      <t>キカン</t>
    </rPh>
    <rPh sb="21" eb="22">
      <t>ゲツ</t>
    </rPh>
    <rPh sb="23" eb="25">
      <t>エンチョウ</t>
    </rPh>
    <phoneticPr fontId="4"/>
  </si>
  <si>
    <t>②対応方法検討中　　６件</t>
    <rPh sb="1" eb="3">
      <t>タイオウ</t>
    </rPh>
    <rPh sb="3" eb="5">
      <t>ホウホウ</t>
    </rPh>
    <rPh sb="5" eb="8">
      <t>ケントウチュウ</t>
    </rPh>
    <phoneticPr fontId="20"/>
  </si>
  <si>
    <t>Bacrex出荷送信でファイルなしの場合、エラーにせず、正常扱いしてほしい</t>
    <rPh sb="6" eb="8">
      <t>シュッカ</t>
    </rPh>
    <rPh sb="8" eb="10">
      <t>ソウシン</t>
    </rPh>
    <rPh sb="18" eb="20">
      <t>バアイ</t>
    </rPh>
    <rPh sb="28" eb="30">
      <t>セイジョウ</t>
    </rPh>
    <rPh sb="30" eb="31">
      <t>アツカ</t>
    </rPh>
    <phoneticPr fontId="4"/>
  </si>
  <si>
    <t>西條の受領明細リストに送信した出荷ﾃﾞｰﾀの伝票番号を印字してほしい</t>
    <rPh sb="0" eb="2">
      <t>サイジョウ</t>
    </rPh>
    <rPh sb="3" eb="5">
      <t>ジュリョウ</t>
    </rPh>
    <rPh sb="5" eb="7">
      <t>メイサイ</t>
    </rPh>
    <rPh sb="15" eb="17">
      <t>シュッカ</t>
    </rPh>
    <rPh sb="22" eb="24">
      <t>デンピョウ</t>
    </rPh>
    <rPh sb="24" eb="26">
      <t>バンゴウ</t>
    </rPh>
    <rPh sb="27" eb="29">
      <t>インジ</t>
    </rPh>
    <phoneticPr fontId="4"/>
  </si>
  <si>
    <t>セコムトラストシステムズの基幹システムサーバ変更対応</t>
    <rPh sb="13" eb="15">
      <t>キカン</t>
    </rPh>
    <rPh sb="22" eb="24">
      <t>ヘンコウ</t>
    </rPh>
    <rPh sb="24" eb="26">
      <t>タイオウ</t>
    </rPh>
    <phoneticPr fontId="4"/>
  </si>
  <si>
    <t>売上入力（本社用）で、指定伝票種類を入力後、維持してほしい</t>
    <rPh sb="0" eb="2">
      <t>ウリアゲ</t>
    </rPh>
    <rPh sb="2" eb="4">
      <t>ニュウリョク</t>
    </rPh>
    <rPh sb="5" eb="7">
      <t>ホンシャ</t>
    </rPh>
    <rPh sb="7" eb="8">
      <t>ヨウ</t>
    </rPh>
    <rPh sb="11" eb="13">
      <t>シテイ</t>
    </rPh>
    <rPh sb="13" eb="15">
      <t>デンピョウ</t>
    </rPh>
    <rPh sb="15" eb="17">
      <t>シュルイ</t>
    </rPh>
    <rPh sb="18" eb="20">
      <t>ニュウリョク</t>
    </rPh>
    <rPh sb="20" eb="21">
      <t>ゴ</t>
    </rPh>
    <rPh sb="22" eb="24">
      <t>イジ</t>
    </rPh>
    <phoneticPr fontId="4"/>
  </si>
  <si>
    <t>軽減税率商品の消費税率区分の区分名を"軽減税8%"にしてほしい。</t>
    <rPh sb="0" eb="2">
      <t>ケイゲン</t>
    </rPh>
    <rPh sb="2" eb="4">
      <t>ゼイリツ</t>
    </rPh>
    <rPh sb="4" eb="6">
      <t>ショウヒン</t>
    </rPh>
    <rPh sb="7" eb="10">
      <t>ショウヒゼイ</t>
    </rPh>
    <rPh sb="10" eb="11">
      <t>リツ</t>
    </rPh>
    <rPh sb="11" eb="13">
      <t>クブン</t>
    </rPh>
    <rPh sb="14" eb="16">
      <t>クブン</t>
    </rPh>
    <rPh sb="16" eb="17">
      <t>メイ</t>
    </rPh>
    <rPh sb="19" eb="21">
      <t>ケイゲン</t>
    </rPh>
    <rPh sb="21" eb="22">
      <t>ゼイ</t>
    </rPh>
    <phoneticPr fontId="4"/>
  </si>
  <si>
    <t>ドイトのオンライン関連マスタ・設定の削除</t>
    <rPh sb="9" eb="11">
      <t>カンレン</t>
    </rPh>
    <rPh sb="15" eb="17">
      <t>セッテイ</t>
    </rPh>
    <rPh sb="18" eb="20">
      <t>サクジョ</t>
    </rPh>
    <phoneticPr fontId="4"/>
  </si>
  <si>
    <t>③継続調査　　１件</t>
    <rPh sb="1" eb="3">
      <t>ケイゾク</t>
    </rPh>
    <rPh sb="3" eb="5">
      <t>チョウサ</t>
    </rPh>
    <phoneticPr fontId="20"/>
  </si>
  <si>
    <t>古いデータの削除</t>
    <rPh sb="0" eb="1">
      <t>フル</t>
    </rPh>
    <rPh sb="6" eb="8">
      <t>サクジョ</t>
    </rPh>
    <phoneticPr fontId="4"/>
  </si>
  <si>
    <t>④制限　　２件</t>
    <rPh sb="1" eb="3">
      <t>セイゲン</t>
    </rPh>
    <phoneticPr fontId="20"/>
  </si>
  <si>
    <t>ハマートの受注受信ができていない（9:00受信で”接続異常”で受信失敗）</t>
    <rPh sb="5" eb="7">
      <t>ジュチュウ</t>
    </rPh>
    <rPh sb="7" eb="9">
      <t>ジュシン</t>
    </rPh>
    <rPh sb="21" eb="23">
      <t>ジュシン</t>
    </rPh>
    <rPh sb="25" eb="27">
      <t>セツゾク</t>
    </rPh>
    <rPh sb="27" eb="29">
      <t>イジョウ</t>
    </rPh>
    <rPh sb="31" eb="33">
      <t>ジュシン</t>
    </rPh>
    <rPh sb="33" eb="35">
      <t>シッパイ</t>
    </rPh>
    <phoneticPr fontId="4"/>
  </si>
  <si>
    <t>→以前のEDI-MASTERと現行のB2B GateWayはリトライ時のエラーが異なり、</t>
    <rPh sb="1" eb="3">
      <t>イゼン</t>
    </rPh>
    <rPh sb="15" eb="17">
      <t>ゲンコウ</t>
    </rPh>
    <rPh sb="34" eb="35">
      <t>ジ</t>
    </rPh>
    <rPh sb="40" eb="41">
      <t>コト</t>
    </rPh>
    <phoneticPr fontId="20"/>
  </si>
  <si>
    <t>　リトライ毎にエラーを発行します。ソフトウェアの制限事項です</t>
    <rPh sb="5" eb="6">
      <t>ゴト</t>
    </rPh>
    <rPh sb="11" eb="13">
      <t>ハッコウ</t>
    </rPh>
    <rPh sb="24" eb="26">
      <t>セイゲン</t>
    </rPh>
    <rPh sb="26" eb="28">
      <t>ジコウ</t>
    </rPh>
    <phoneticPr fontId="20"/>
  </si>
  <si>
    <t>B2B Gatewayの通信リトライ回数が、ｽｹｼﾞｭｰﾙ起動と手動起動で違う</t>
    <rPh sb="12" eb="14">
      <t>ツウシン</t>
    </rPh>
    <rPh sb="18" eb="20">
      <t>カイスウ</t>
    </rPh>
    <rPh sb="29" eb="31">
      <t>キドウ</t>
    </rPh>
    <rPh sb="31" eb="33">
      <t>シュドウ</t>
    </rPh>
    <rPh sb="32" eb="34">
      <t>シュドウ</t>
    </rPh>
    <rPh sb="34" eb="36">
      <t>キドウ</t>
    </rPh>
    <rPh sb="37" eb="38">
      <t>チガ</t>
    </rPh>
    <phoneticPr fontId="4"/>
  </si>
  <si>
    <t>→リトライ回数の1分ごとに３回の設定をしている。手動起動１回につき、</t>
    <rPh sb="5" eb="7">
      <t>カイスウ</t>
    </rPh>
    <rPh sb="9" eb="10">
      <t>フン</t>
    </rPh>
    <rPh sb="14" eb="15">
      <t>カイ</t>
    </rPh>
    <rPh sb="16" eb="18">
      <t>セッテイ</t>
    </rPh>
    <rPh sb="24" eb="26">
      <t>シュドウ</t>
    </rPh>
    <rPh sb="26" eb="28">
      <t>キドウ</t>
    </rPh>
    <rPh sb="29" eb="30">
      <t>カイ</t>
    </rPh>
    <phoneticPr fontId="20"/>
  </si>
  <si>
    <t>　　３回リトライするが、ｽｹｼﾞｭｰﾙ起動ではリトライも起動とカウントされて</t>
    <rPh sb="3" eb="4">
      <t>カイ</t>
    </rPh>
    <rPh sb="19" eb="21">
      <t>キドウ</t>
    </rPh>
    <rPh sb="28" eb="30">
      <t>キドウ</t>
    </rPh>
    <phoneticPr fontId="20"/>
  </si>
  <si>
    <t>　　３×３の９回実行されます。ソフトウェアの制限事項です。</t>
    <rPh sb="7" eb="8">
      <t>カイ</t>
    </rPh>
    <rPh sb="8" eb="10">
      <t>ジッコウ</t>
    </rPh>
    <rPh sb="22" eb="24">
      <t>セイゲン</t>
    </rPh>
    <rPh sb="24" eb="26">
      <t>ジコウ</t>
    </rPh>
    <phoneticPr fontId="20"/>
  </si>
  <si>
    <t>⑤未着手　　１件</t>
    <rPh sb="1" eb="4">
      <t>ミチャクシュ</t>
    </rPh>
    <phoneticPr fontId="20"/>
  </si>
  <si>
    <t>DBサーバとEDIサーバのサーバ自動処理を手動再起動後に起動してほしい</t>
    <rPh sb="16" eb="18">
      <t>ジドウ</t>
    </rPh>
    <rPh sb="18" eb="20">
      <t>ショリ</t>
    </rPh>
    <rPh sb="21" eb="23">
      <t>シュドウ</t>
    </rPh>
    <rPh sb="23" eb="26">
      <t>サイキドウ</t>
    </rPh>
    <rPh sb="26" eb="27">
      <t>ゴ</t>
    </rPh>
    <rPh sb="28" eb="30">
      <t>キドウ</t>
    </rPh>
    <phoneticPr fontId="4"/>
  </si>
  <si>
    <t>２）物流　８件</t>
    <rPh sb="2" eb="4">
      <t>ブツリュウ</t>
    </rPh>
    <rPh sb="6" eb="7">
      <t>ケン</t>
    </rPh>
    <phoneticPr fontId="20"/>
  </si>
  <si>
    <t>①入替待ち　　１件</t>
    <rPh sb="1" eb="3">
      <t>イレカエ</t>
    </rPh>
    <rPh sb="3" eb="4">
      <t>マ</t>
    </rPh>
    <phoneticPr fontId="20"/>
  </si>
  <si>
    <t>自動発注の管理区分の追加　区分値：７</t>
    <rPh sb="0" eb="2">
      <t>ジドウ</t>
    </rPh>
    <rPh sb="2" eb="4">
      <t>ハッチュウ</t>
    </rPh>
    <rPh sb="5" eb="7">
      <t>カンリ</t>
    </rPh>
    <rPh sb="7" eb="9">
      <t>クブン</t>
    </rPh>
    <rPh sb="10" eb="12">
      <t>ツイカ</t>
    </rPh>
    <rPh sb="13" eb="15">
      <t>クブン</t>
    </rPh>
    <rPh sb="15" eb="16">
      <t>チ</t>
    </rPh>
    <phoneticPr fontId="4"/>
  </si>
  <si>
    <t xml:space="preserve">   19年10月10日修正済</t>
    <rPh sb="5" eb="6">
      <t>ネン</t>
    </rPh>
    <rPh sb="8" eb="9">
      <t>ガツ</t>
    </rPh>
    <rPh sb="11" eb="12">
      <t>ヒ</t>
    </rPh>
    <rPh sb="12" eb="14">
      <t>シュウセイ</t>
    </rPh>
    <rPh sb="14" eb="15">
      <t>スミ</t>
    </rPh>
    <phoneticPr fontId="20"/>
  </si>
  <si>
    <t>②対応方法検討中　　４件</t>
    <rPh sb="1" eb="3">
      <t>タイオウ</t>
    </rPh>
    <rPh sb="3" eb="5">
      <t>ホウホウ</t>
    </rPh>
    <rPh sb="5" eb="8">
      <t>ケントウチュウ</t>
    </rPh>
    <phoneticPr fontId="20"/>
  </si>
  <si>
    <t>FAXサーバで発注書の送信処理が遅いときがある</t>
    <rPh sb="7" eb="9">
      <t>ハッチュウ</t>
    </rPh>
    <rPh sb="9" eb="10">
      <t>ショ</t>
    </rPh>
    <rPh sb="11" eb="13">
      <t>ソウシン</t>
    </rPh>
    <rPh sb="13" eb="15">
      <t>ショリ</t>
    </rPh>
    <rPh sb="16" eb="17">
      <t>オソ</t>
    </rPh>
    <phoneticPr fontId="4"/>
  </si>
  <si>
    <t>古い受注、古い発注の削除</t>
    <rPh sb="0" eb="1">
      <t>フル</t>
    </rPh>
    <rPh sb="2" eb="4">
      <t>ジュチュウ</t>
    </rPh>
    <rPh sb="5" eb="6">
      <t>フル</t>
    </rPh>
    <rPh sb="7" eb="9">
      <t>ハッチュウ</t>
    </rPh>
    <rPh sb="10" eb="12">
      <t>サクジョ</t>
    </rPh>
    <phoneticPr fontId="4"/>
  </si>
  <si>
    <t>古い受注で引き当たっている商品の引当解除</t>
    <rPh sb="0" eb="1">
      <t>フル</t>
    </rPh>
    <rPh sb="2" eb="4">
      <t>ジュチュウ</t>
    </rPh>
    <rPh sb="5" eb="6">
      <t>ヒ</t>
    </rPh>
    <rPh sb="7" eb="8">
      <t>ア</t>
    </rPh>
    <rPh sb="13" eb="15">
      <t>ショウヒン</t>
    </rPh>
    <rPh sb="16" eb="18">
      <t>ヒキアテ</t>
    </rPh>
    <rPh sb="18" eb="20">
      <t>カイジョ</t>
    </rPh>
    <phoneticPr fontId="4"/>
  </si>
  <si>
    <t>LIXILビバ出荷梱包データでエラー発生。LOMOSが原因</t>
    <rPh sb="7" eb="9">
      <t>シュッカ</t>
    </rPh>
    <rPh sb="9" eb="11">
      <t>コンポウ</t>
    </rPh>
    <rPh sb="18" eb="20">
      <t>ハッセイ</t>
    </rPh>
    <rPh sb="27" eb="29">
      <t>ゲンイン</t>
    </rPh>
    <phoneticPr fontId="4"/>
  </si>
  <si>
    <t>③未着手　　３件</t>
    <rPh sb="1" eb="4">
      <t>ミチャクシュ</t>
    </rPh>
    <phoneticPr fontId="20"/>
  </si>
  <si>
    <t>通番17</t>
    <phoneticPr fontId="20"/>
  </si>
  <si>
    <t>客注受注で1受注内の1部が出荷済でも受注修正出来るようにして欲しい</t>
    <rPh sb="6" eb="8">
      <t>ジュチュウ</t>
    </rPh>
    <rPh sb="8" eb="9">
      <t>ナイ</t>
    </rPh>
    <rPh sb="11" eb="12">
      <t>ブ</t>
    </rPh>
    <rPh sb="13" eb="15">
      <t>シュッカ</t>
    </rPh>
    <rPh sb="15" eb="16">
      <t>スミ</t>
    </rPh>
    <rPh sb="18" eb="20">
      <t>ジュチュウ</t>
    </rPh>
    <rPh sb="20" eb="24">
      <t>シュウセイデキ</t>
    </rPh>
    <rPh sb="30" eb="31">
      <t>ホ</t>
    </rPh>
    <phoneticPr fontId="4"/>
  </si>
  <si>
    <t>通番158</t>
    <phoneticPr fontId="20"/>
  </si>
  <si>
    <t>SOSで未引当の場合、「SOS受注　未引当リスト」に変更する。</t>
    <phoneticPr fontId="4"/>
  </si>
  <si>
    <t>通番159</t>
    <phoneticPr fontId="20"/>
  </si>
  <si>
    <t>SOSで未引当リストが匠台のみとなっているが、東日本センターでも出したい</t>
    <rPh sb="32" eb="33">
      <t>ダ</t>
    </rPh>
    <phoneticPr fontId="20"/>
  </si>
  <si>
    <t>（３）障害の対応状況　４０件</t>
    <rPh sb="3" eb="5">
      <t>ショウガイ</t>
    </rPh>
    <rPh sb="6" eb="8">
      <t>タイオウ</t>
    </rPh>
    <rPh sb="8" eb="10">
      <t>ジョウキョウ</t>
    </rPh>
    <rPh sb="13" eb="14">
      <t>ケン</t>
    </rPh>
    <phoneticPr fontId="20"/>
  </si>
  <si>
    <t>１）本社　１６件</t>
    <rPh sb="2" eb="4">
      <t>ホンシャ</t>
    </rPh>
    <rPh sb="7" eb="8">
      <t>ケン</t>
    </rPh>
    <phoneticPr fontId="20"/>
  </si>
  <si>
    <t>①対応済　　３件</t>
    <rPh sb="1" eb="3">
      <t>タイオウ</t>
    </rPh>
    <rPh sb="3" eb="4">
      <t>スミ</t>
    </rPh>
    <phoneticPr fontId="20"/>
  </si>
  <si>
    <t>自動発注計算結果データの過去分の自動削除</t>
    <rPh sb="0" eb="2">
      <t>ジドウ</t>
    </rPh>
    <rPh sb="2" eb="4">
      <t>ハッチュウ</t>
    </rPh>
    <rPh sb="4" eb="6">
      <t>ケイサン</t>
    </rPh>
    <rPh sb="6" eb="8">
      <t>ケッカ</t>
    </rPh>
    <rPh sb="12" eb="14">
      <t>カコ</t>
    </rPh>
    <rPh sb="14" eb="15">
      <t>ブン</t>
    </rPh>
    <rPh sb="16" eb="18">
      <t>ジドウ</t>
    </rPh>
    <rPh sb="18" eb="20">
      <t>サクジョ</t>
    </rPh>
    <phoneticPr fontId="20"/>
  </si>
  <si>
    <t>DB02サーバのKドライブの空き容量エラー</t>
    <phoneticPr fontId="20"/>
  </si>
  <si>
    <t>コーナンのマキタ返品データ取込みで、"データなし"になる</t>
    <rPh sb="8" eb="10">
      <t>ヘンピン</t>
    </rPh>
    <rPh sb="13" eb="15">
      <t>トリコミ</t>
    </rPh>
    <phoneticPr fontId="4"/>
  </si>
  <si>
    <t>１月３１日対応済</t>
    <rPh sb="1" eb="2">
      <t>ガツ</t>
    </rPh>
    <rPh sb="4" eb="5">
      <t>ヒ</t>
    </rPh>
    <rPh sb="5" eb="7">
      <t>タイオウ</t>
    </rPh>
    <rPh sb="7" eb="8">
      <t>スミ</t>
    </rPh>
    <phoneticPr fontId="20"/>
  </si>
  <si>
    <t>②開発中　　３件</t>
    <rPh sb="1" eb="3">
      <t>カイハツ</t>
    </rPh>
    <rPh sb="3" eb="4">
      <t>チュウ</t>
    </rPh>
    <phoneticPr fontId="20"/>
  </si>
  <si>
    <t>アマゾン請求データがアマゾン側でエラーになっている</t>
    <rPh sb="4" eb="6">
      <t>セイキュウ</t>
    </rPh>
    <rPh sb="14" eb="15">
      <t>ガワ</t>
    </rPh>
    <phoneticPr fontId="4"/>
  </si>
  <si>
    <t>→プログラムは対応済です。連絡を頂いてデータ再送信を継続しています</t>
    <rPh sb="7" eb="9">
      <t>タイオウ</t>
    </rPh>
    <rPh sb="9" eb="10">
      <t>スミ</t>
    </rPh>
    <rPh sb="13" eb="15">
      <t>レンラク</t>
    </rPh>
    <rPh sb="16" eb="17">
      <t>イタダ</t>
    </rPh>
    <rPh sb="22" eb="25">
      <t>サイソウシン</t>
    </rPh>
    <rPh sb="26" eb="28">
      <t>ケイゾク</t>
    </rPh>
    <phoneticPr fontId="20"/>
  </si>
  <si>
    <t>　　（最終対応日１月２４日）</t>
    <rPh sb="3" eb="5">
      <t>サイシュウ</t>
    </rPh>
    <rPh sb="5" eb="7">
      <t>タイオウ</t>
    </rPh>
    <rPh sb="7" eb="8">
      <t>ビ</t>
    </rPh>
    <rPh sb="9" eb="10">
      <t>ガツ</t>
    </rPh>
    <rPh sb="12" eb="13">
      <t>ヒ</t>
    </rPh>
    <phoneticPr fontId="20"/>
  </si>
  <si>
    <t>LIXILビバ（マキタ）の5月20日締め分請求データが送信されていなかった</t>
    <rPh sb="14" eb="15">
      <t>ガツ</t>
    </rPh>
    <rPh sb="17" eb="18">
      <t>ヒ</t>
    </rPh>
    <rPh sb="18" eb="19">
      <t>シ</t>
    </rPh>
    <rPh sb="20" eb="21">
      <t>ブン</t>
    </rPh>
    <rPh sb="21" eb="23">
      <t>セイキュウ</t>
    </rPh>
    <rPh sb="27" eb="29">
      <t>ソウシン</t>
    </rPh>
    <phoneticPr fontId="4"/>
  </si>
  <si>
    <t>帳端内容リスト（次回請求）で、消費税額の計算がおかしい</t>
    <rPh sb="0" eb="2">
      <t>チョウハ</t>
    </rPh>
    <rPh sb="2" eb="4">
      <t>ナイヨウ</t>
    </rPh>
    <rPh sb="8" eb="10">
      <t>ジカイ</t>
    </rPh>
    <rPh sb="10" eb="12">
      <t>セイキュウ</t>
    </rPh>
    <rPh sb="15" eb="18">
      <t>ショウヒゼイ</t>
    </rPh>
    <rPh sb="18" eb="19">
      <t>ガク</t>
    </rPh>
    <rPh sb="20" eb="22">
      <t>ケイサン</t>
    </rPh>
    <phoneticPr fontId="4"/>
  </si>
  <si>
    <t>③対応方法検討中　　１件</t>
    <rPh sb="1" eb="3">
      <t>タイオウ</t>
    </rPh>
    <rPh sb="3" eb="5">
      <t>ホウホウ</t>
    </rPh>
    <rPh sb="5" eb="8">
      <t>ケントウチュウ</t>
    </rPh>
    <phoneticPr fontId="20"/>
  </si>
  <si>
    <t>直送仕入入力で、商品コード444444（送料）を行追加した場合に更新できない</t>
    <rPh sb="0" eb="2">
      <t>チョクソウ</t>
    </rPh>
    <rPh sb="2" eb="4">
      <t>シイレ</t>
    </rPh>
    <rPh sb="4" eb="6">
      <t>ニュウリョク</t>
    </rPh>
    <rPh sb="8" eb="10">
      <t>ショウヒン</t>
    </rPh>
    <rPh sb="20" eb="22">
      <t>ソウリョウ</t>
    </rPh>
    <rPh sb="24" eb="25">
      <t>ギョウ</t>
    </rPh>
    <rPh sb="25" eb="27">
      <t>ツイカ</t>
    </rPh>
    <rPh sb="29" eb="31">
      <t>バアイ</t>
    </rPh>
    <rPh sb="32" eb="34">
      <t>コウシン</t>
    </rPh>
    <phoneticPr fontId="4"/>
  </si>
  <si>
    <t>④継続調査　　３件</t>
    <rPh sb="1" eb="3">
      <t>ケイゾク</t>
    </rPh>
    <rPh sb="3" eb="5">
      <t>チョウサ</t>
    </rPh>
    <phoneticPr fontId="20"/>
  </si>
  <si>
    <t>ASPACの画面が途中で真っ暗になり操作不能になることがある</t>
    <rPh sb="6" eb="8">
      <t>ガメン</t>
    </rPh>
    <rPh sb="9" eb="11">
      <t>トチュウ</t>
    </rPh>
    <rPh sb="12" eb="13">
      <t>マ</t>
    </rPh>
    <rPh sb="14" eb="15">
      <t>クラ</t>
    </rPh>
    <rPh sb="18" eb="20">
      <t>ソウサ</t>
    </rPh>
    <rPh sb="20" eb="22">
      <t>フノウ</t>
    </rPh>
    <phoneticPr fontId="4"/>
  </si>
  <si>
    <t>出荷確定待ち受け端末63で、伝票発行時にOracleエラーが出ることがある</t>
    <rPh sb="0" eb="2">
      <t>シュッカ</t>
    </rPh>
    <rPh sb="2" eb="4">
      <t>カクテイ</t>
    </rPh>
    <rPh sb="4" eb="5">
      <t>マ</t>
    </rPh>
    <rPh sb="6" eb="7">
      <t>ウ</t>
    </rPh>
    <rPh sb="8" eb="10">
      <t>タンマツ</t>
    </rPh>
    <rPh sb="14" eb="16">
      <t>デンピョウ</t>
    </rPh>
    <rPh sb="16" eb="18">
      <t>ハッコウ</t>
    </rPh>
    <rPh sb="18" eb="19">
      <t>ジ</t>
    </rPh>
    <rPh sb="30" eb="31">
      <t>デ</t>
    </rPh>
    <phoneticPr fontId="4"/>
  </si>
  <si>
    <t>送信エラー（コード583：空ポート検索エラー）となり、送信できなかった</t>
    <phoneticPr fontId="4"/>
  </si>
  <si>
    <t>⑤調査中　　２件</t>
    <rPh sb="1" eb="3">
      <t>チョウサ</t>
    </rPh>
    <rPh sb="3" eb="4">
      <t>チュウ</t>
    </rPh>
    <phoneticPr fontId="20"/>
  </si>
  <si>
    <t>倉出直送混在伝票で代表出荷番号が分かれてしまう</t>
    <rPh sb="0" eb="1">
      <t>クラ</t>
    </rPh>
    <rPh sb="1" eb="2">
      <t>ダ</t>
    </rPh>
    <rPh sb="2" eb="4">
      <t>チョクソウ</t>
    </rPh>
    <rPh sb="4" eb="6">
      <t>コンザイ</t>
    </rPh>
    <rPh sb="6" eb="8">
      <t>デンピョウ</t>
    </rPh>
    <rPh sb="9" eb="11">
      <t>ダイヒョウ</t>
    </rPh>
    <rPh sb="11" eb="13">
      <t>シュッカ</t>
    </rPh>
    <rPh sb="13" eb="15">
      <t>バンゴウ</t>
    </rPh>
    <rPh sb="16" eb="17">
      <t>ワ</t>
    </rPh>
    <phoneticPr fontId="4"/>
  </si>
  <si>
    <t>日次締め処理の入荷ファイル再創成でインデックス重複が発生</t>
    <rPh sb="0" eb="2">
      <t>ニチジ</t>
    </rPh>
    <rPh sb="2" eb="3">
      <t>シ</t>
    </rPh>
    <rPh sb="4" eb="6">
      <t>ショリ</t>
    </rPh>
    <rPh sb="7" eb="9">
      <t>ニュウカ</t>
    </rPh>
    <rPh sb="13" eb="14">
      <t>サイ</t>
    </rPh>
    <rPh sb="14" eb="16">
      <t>ソウセイ</t>
    </rPh>
    <rPh sb="23" eb="25">
      <t>チョウフク</t>
    </rPh>
    <rPh sb="26" eb="28">
      <t>ハッセイ</t>
    </rPh>
    <phoneticPr fontId="4"/>
  </si>
  <si>
    <t>→日次処理に重複チェックを組み込み済</t>
    <rPh sb="1" eb="3">
      <t>ニチジ</t>
    </rPh>
    <rPh sb="3" eb="5">
      <t>ショリ</t>
    </rPh>
    <rPh sb="6" eb="8">
      <t>チョウフク</t>
    </rPh>
    <rPh sb="13" eb="14">
      <t>ク</t>
    </rPh>
    <rPh sb="15" eb="16">
      <t>コ</t>
    </rPh>
    <rPh sb="17" eb="18">
      <t>スミ</t>
    </rPh>
    <phoneticPr fontId="20"/>
  </si>
  <si>
    <t>⑥未着手　　４件</t>
    <rPh sb="1" eb="4">
      <t>ミチャクシュ</t>
    </rPh>
    <phoneticPr fontId="20"/>
  </si>
  <si>
    <t>島忠府中店で6月注文の1伝票が出荷されていなかった（タイムアウト発生）</t>
    <rPh sb="0" eb="2">
      <t>シマチュウ</t>
    </rPh>
    <rPh sb="2" eb="4">
      <t>フチュウ</t>
    </rPh>
    <rPh sb="4" eb="5">
      <t>ミセ</t>
    </rPh>
    <rPh sb="7" eb="8">
      <t>ガツ</t>
    </rPh>
    <rPh sb="8" eb="10">
      <t>チュウモン</t>
    </rPh>
    <rPh sb="12" eb="14">
      <t>デンピョウ</t>
    </rPh>
    <rPh sb="15" eb="17">
      <t>シュッカ</t>
    </rPh>
    <rPh sb="32" eb="34">
      <t>ハッセイ</t>
    </rPh>
    <phoneticPr fontId="4"/>
  </si>
  <si>
    <t>請求書の鑑がオール0円で1/2ページで発行され、2/2ページが存在しない</t>
    <rPh sb="0" eb="3">
      <t>セイキュウショ</t>
    </rPh>
    <rPh sb="4" eb="5">
      <t>カガミ</t>
    </rPh>
    <rPh sb="10" eb="11">
      <t>エン</t>
    </rPh>
    <rPh sb="19" eb="21">
      <t>ハッコウ</t>
    </rPh>
    <rPh sb="31" eb="33">
      <t>ソンザイ</t>
    </rPh>
    <phoneticPr fontId="4"/>
  </si>
  <si>
    <t>仕入入力の修正で仕入訂正が一行でてくるはずなのですが表示されない</t>
    <phoneticPr fontId="20"/>
  </si>
  <si>
    <t>２）物流　２４件</t>
    <rPh sb="2" eb="4">
      <t>ブツリュウ</t>
    </rPh>
    <rPh sb="7" eb="8">
      <t>ケン</t>
    </rPh>
    <phoneticPr fontId="20"/>
  </si>
  <si>
    <t>①対応済　　１件</t>
    <rPh sb="1" eb="3">
      <t>タイオウ</t>
    </rPh>
    <rPh sb="3" eb="4">
      <t>スミ</t>
    </rPh>
    <phoneticPr fontId="20"/>
  </si>
  <si>
    <t>バロー手入力分で出荷ﾃﾞｰﾀ送信されていない場合がある</t>
    <rPh sb="3" eb="4">
      <t>テ</t>
    </rPh>
    <rPh sb="4" eb="6">
      <t>ニュウリョク</t>
    </rPh>
    <rPh sb="6" eb="7">
      <t>ブン</t>
    </rPh>
    <rPh sb="8" eb="10">
      <t>シュッカ</t>
    </rPh>
    <rPh sb="14" eb="16">
      <t>ソウシン</t>
    </rPh>
    <rPh sb="22" eb="24">
      <t>バアイ</t>
    </rPh>
    <phoneticPr fontId="4"/>
  </si>
  <si>
    <t>②入替待ち　　１件</t>
    <rPh sb="1" eb="3">
      <t>イレカエ</t>
    </rPh>
    <rPh sb="3" eb="4">
      <t>マ</t>
    </rPh>
    <phoneticPr fontId="20"/>
  </si>
  <si>
    <t>客注受注入力で即引当した後に、修正ボタンで呼び出すと先へ進めない</t>
    <rPh sb="0" eb="2">
      <t>キャクチュウ</t>
    </rPh>
    <rPh sb="2" eb="4">
      <t>ジュチュウ</t>
    </rPh>
    <rPh sb="4" eb="6">
      <t>ニュウリョク</t>
    </rPh>
    <rPh sb="7" eb="8">
      <t>ソク</t>
    </rPh>
    <rPh sb="8" eb="10">
      <t>ヒキアテ</t>
    </rPh>
    <rPh sb="12" eb="13">
      <t>アト</t>
    </rPh>
    <rPh sb="15" eb="17">
      <t>シュウセイ</t>
    </rPh>
    <rPh sb="21" eb="22">
      <t>ヨ</t>
    </rPh>
    <rPh sb="23" eb="24">
      <t>ダ</t>
    </rPh>
    <rPh sb="26" eb="27">
      <t>サキ</t>
    </rPh>
    <rPh sb="28" eb="29">
      <t>スス</t>
    </rPh>
    <phoneticPr fontId="4"/>
  </si>
  <si>
    <t>③対応方法検討中　　１０件</t>
    <rPh sb="1" eb="3">
      <t>タイオウ</t>
    </rPh>
    <rPh sb="3" eb="5">
      <t>ホウホウ</t>
    </rPh>
    <rPh sb="5" eb="8">
      <t>ケントウチュウ</t>
    </rPh>
    <phoneticPr fontId="20"/>
  </si>
  <si>
    <t>オリンピックEOSで客先廃番の直送商品が、倉出となり発注書が出た</t>
    <rPh sb="10" eb="12">
      <t>キャクサキ</t>
    </rPh>
    <rPh sb="12" eb="14">
      <t>ハイバン</t>
    </rPh>
    <rPh sb="15" eb="17">
      <t>チョクソウ</t>
    </rPh>
    <rPh sb="17" eb="19">
      <t>ショウヒン</t>
    </rPh>
    <rPh sb="21" eb="22">
      <t>クラ</t>
    </rPh>
    <rPh sb="22" eb="23">
      <t>ダ</t>
    </rPh>
    <rPh sb="26" eb="28">
      <t>ハッチュウ</t>
    </rPh>
    <rPh sb="28" eb="29">
      <t>ショ</t>
    </rPh>
    <rPh sb="30" eb="31">
      <t>デ</t>
    </rPh>
    <phoneticPr fontId="4"/>
  </si>
  <si>
    <t>下限単価を下回っての受注なのに、出荷された商品があった</t>
    <phoneticPr fontId="4"/>
  </si>
  <si>
    <t>受注入力で、倉庫コードを変更しても運送便コードが再検索されない</t>
    <phoneticPr fontId="20"/>
  </si>
  <si>
    <t>EOS処理済リストがエラー扱いになっている（さとうEOS受注）</t>
    <rPh sb="3" eb="5">
      <t>ショリ</t>
    </rPh>
    <rPh sb="5" eb="6">
      <t>スミ</t>
    </rPh>
    <rPh sb="13" eb="14">
      <t>アツカ</t>
    </rPh>
    <rPh sb="28" eb="30">
      <t>ジュチュウ</t>
    </rPh>
    <phoneticPr fontId="4"/>
  </si>
  <si>
    <t>個配自動取込み分の出荷指示データで、LOMOSで文字化けする場合がある</t>
    <rPh sb="0" eb="2">
      <t>コハイ</t>
    </rPh>
    <rPh sb="2" eb="4">
      <t>ジドウ</t>
    </rPh>
    <rPh sb="4" eb="6">
      <t>トリコミ</t>
    </rPh>
    <rPh sb="7" eb="8">
      <t>ブン</t>
    </rPh>
    <rPh sb="9" eb="11">
      <t>シュッカ</t>
    </rPh>
    <rPh sb="11" eb="13">
      <t>シジ</t>
    </rPh>
    <rPh sb="24" eb="27">
      <t>モジバ</t>
    </rPh>
    <rPh sb="30" eb="32">
      <t>バアイ</t>
    </rPh>
    <phoneticPr fontId="4"/>
  </si>
  <si>
    <t>LOMOSからの出荷確定で、アマゾン分が「伝票欠落」として取り込まれない</t>
    <rPh sb="8" eb="10">
      <t>シュッカ</t>
    </rPh>
    <rPh sb="10" eb="12">
      <t>カクテイ</t>
    </rPh>
    <rPh sb="18" eb="19">
      <t>ブン</t>
    </rPh>
    <rPh sb="21" eb="23">
      <t>デンピョウ</t>
    </rPh>
    <rPh sb="23" eb="25">
      <t>ケツラク</t>
    </rPh>
    <rPh sb="29" eb="30">
      <t>ト</t>
    </rPh>
    <rPh sb="31" eb="32">
      <t>コ</t>
    </rPh>
    <phoneticPr fontId="4"/>
  </si>
  <si>
    <t>自動発注の後の発注確定で、管理倉庫別商品マスタの再検索は不要</t>
    <rPh sb="0" eb="2">
      <t>ジドウ</t>
    </rPh>
    <rPh sb="2" eb="4">
      <t>ハッチュウ</t>
    </rPh>
    <rPh sb="5" eb="6">
      <t>アト</t>
    </rPh>
    <rPh sb="7" eb="9">
      <t>ハッチュウ</t>
    </rPh>
    <rPh sb="9" eb="11">
      <t>カクテイ</t>
    </rPh>
    <rPh sb="13" eb="15">
      <t>カンリ</t>
    </rPh>
    <rPh sb="15" eb="17">
      <t>ソウコ</t>
    </rPh>
    <rPh sb="17" eb="18">
      <t>ベツ</t>
    </rPh>
    <rPh sb="18" eb="20">
      <t>ショウヒン</t>
    </rPh>
    <rPh sb="24" eb="27">
      <t>サイケンサク</t>
    </rPh>
    <rPh sb="28" eb="30">
      <t>フヨウ</t>
    </rPh>
    <phoneticPr fontId="4"/>
  </si>
  <si>
    <t>積送にマイナスでデータが残り、翌日には消えるといった症状</t>
    <phoneticPr fontId="20"/>
  </si>
  <si>
    <t>受注入力の直混呼び出しから、同じ受注番号で何回も登録ができてしまう</t>
    <rPh sb="0" eb="2">
      <t>ジュチュウ</t>
    </rPh>
    <rPh sb="2" eb="4">
      <t>ニュウリョク</t>
    </rPh>
    <rPh sb="5" eb="6">
      <t>チョク</t>
    </rPh>
    <rPh sb="6" eb="7">
      <t>コン</t>
    </rPh>
    <rPh sb="7" eb="8">
      <t>ヨ</t>
    </rPh>
    <rPh sb="9" eb="10">
      <t>ダ</t>
    </rPh>
    <rPh sb="14" eb="15">
      <t>オナ</t>
    </rPh>
    <rPh sb="16" eb="18">
      <t>ジュチュウ</t>
    </rPh>
    <rPh sb="18" eb="20">
      <t>バンゴウ</t>
    </rPh>
    <rPh sb="21" eb="23">
      <t>ナンカイ</t>
    </rPh>
    <rPh sb="24" eb="26">
      <t>トウロク</t>
    </rPh>
    <phoneticPr fontId="4"/>
  </si>
  <si>
    <t>EOS受注で得意先変換エラー後に受注残が残る場合がある</t>
    <rPh sb="14" eb="15">
      <t>ゴ</t>
    </rPh>
    <rPh sb="16" eb="18">
      <t>ジュチュウ</t>
    </rPh>
    <rPh sb="18" eb="19">
      <t>ザン</t>
    </rPh>
    <rPh sb="20" eb="21">
      <t>ノコ</t>
    </rPh>
    <rPh sb="22" eb="24">
      <t>バアイ</t>
    </rPh>
    <phoneticPr fontId="20"/>
  </si>
  <si>
    <t>④継続調査　　２件</t>
    <rPh sb="1" eb="3">
      <t>ケイゾク</t>
    </rPh>
    <rPh sb="3" eb="5">
      <t>チョウサ</t>
    </rPh>
    <phoneticPr fontId="20"/>
  </si>
  <si>
    <t>大倉庫10、管理倉庫3で取引先コード空白のレコードが発生した</t>
    <rPh sb="0" eb="1">
      <t>ダイ</t>
    </rPh>
    <rPh sb="1" eb="3">
      <t>ソウコ</t>
    </rPh>
    <rPh sb="6" eb="8">
      <t>カンリ</t>
    </rPh>
    <rPh sb="8" eb="10">
      <t>ソウコ</t>
    </rPh>
    <rPh sb="12" eb="14">
      <t>トリヒキ</t>
    </rPh>
    <rPh sb="14" eb="15">
      <t>サキ</t>
    </rPh>
    <rPh sb="18" eb="20">
      <t>クウハク</t>
    </rPh>
    <rPh sb="26" eb="28">
      <t>ハッセイ</t>
    </rPh>
    <phoneticPr fontId="4"/>
  </si>
  <si>
    <t>⑤調査中　　４件</t>
    <rPh sb="1" eb="3">
      <t>チョウサ</t>
    </rPh>
    <rPh sb="3" eb="4">
      <t>チュウ</t>
    </rPh>
    <phoneticPr fontId="20"/>
  </si>
  <si>
    <t>アマゾンの出荷データで送り状番号がセットされないことがある</t>
    <rPh sb="5" eb="7">
      <t>シュッカ</t>
    </rPh>
    <rPh sb="11" eb="12">
      <t>オク</t>
    </rPh>
    <rPh sb="13" eb="14">
      <t>ジョウ</t>
    </rPh>
    <rPh sb="14" eb="16">
      <t>バンゴウ</t>
    </rPh>
    <phoneticPr fontId="4"/>
  </si>
  <si>
    <t>発注伝票内の特定行を完了にすると、翌日以降に完了にした行がなくなる</t>
    <rPh sb="0" eb="2">
      <t>ハッチュウ</t>
    </rPh>
    <rPh sb="2" eb="4">
      <t>デンピョウ</t>
    </rPh>
    <rPh sb="4" eb="5">
      <t>ウチ</t>
    </rPh>
    <rPh sb="6" eb="8">
      <t>トクテイ</t>
    </rPh>
    <rPh sb="8" eb="9">
      <t>ギョウ</t>
    </rPh>
    <rPh sb="10" eb="12">
      <t>カンリョウ</t>
    </rPh>
    <rPh sb="17" eb="19">
      <t>ヨクジツ</t>
    </rPh>
    <rPh sb="19" eb="21">
      <t>イコウ</t>
    </rPh>
    <rPh sb="22" eb="24">
      <t>カンリョウ</t>
    </rPh>
    <rPh sb="27" eb="28">
      <t>ギョウ</t>
    </rPh>
    <phoneticPr fontId="4"/>
  </si>
  <si>
    <t>客注受注入力分３行伝票で1行だけ確定情報が更新されていない</t>
    <rPh sb="0" eb="2">
      <t>キャクチュウ</t>
    </rPh>
    <rPh sb="2" eb="4">
      <t>ジュチュウ</t>
    </rPh>
    <rPh sb="4" eb="6">
      <t>ニュウリョク</t>
    </rPh>
    <rPh sb="6" eb="7">
      <t>ブン</t>
    </rPh>
    <rPh sb="8" eb="9">
      <t>ギョウ</t>
    </rPh>
    <rPh sb="9" eb="11">
      <t>デンピョウ</t>
    </rPh>
    <rPh sb="13" eb="14">
      <t>ギョウ</t>
    </rPh>
    <rPh sb="16" eb="18">
      <t>カクテイ</t>
    </rPh>
    <rPh sb="18" eb="20">
      <t>ジョウホウ</t>
    </rPh>
    <rPh sb="21" eb="23">
      <t>コウシン</t>
    </rPh>
    <phoneticPr fontId="4"/>
  </si>
  <si>
    <t>納品書同梱シールが発行されない</t>
    <rPh sb="0" eb="3">
      <t>ノウヒンショ</t>
    </rPh>
    <rPh sb="3" eb="5">
      <t>ドウコン</t>
    </rPh>
    <rPh sb="9" eb="11">
      <t>ハッコウ</t>
    </rPh>
    <phoneticPr fontId="4"/>
  </si>
  <si>
    <t>⑥未着手　　６件</t>
    <rPh sb="1" eb="4">
      <t>ミチャクシュ</t>
    </rPh>
    <phoneticPr fontId="20"/>
  </si>
  <si>
    <t>全銀TCP/IPで、同じ電話番号に同時接続する場合、ｽｹｼﾞｭｰﾙ受信では</t>
    <rPh sb="0" eb="1">
      <t>ゼン</t>
    </rPh>
    <rPh sb="1" eb="2">
      <t>ギン</t>
    </rPh>
    <rPh sb="10" eb="11">
      <t>オナ</t>
    </rPh>
    <rPh sb="12" eb="14">
      <t>デンワ</t>
    </rPh>
    <rPh sb="14" eb="16">
      <t>バンゴウ</t>
    </rPh>
    <rPh sb="17" eb="19">
      <t>ドウジ</t>
    </rPh>
    <rPh sb="19" eb="21">
      <t>セツゾク</t>
    </rPh>
    <rPh sb="23" eb="25">
      <t>バアイ</t>
    </rPh>
    <rPh sb="33" eb="35">
      <t>ジュシン</t>
    </rPh>
    <phoneticPr fontId="4"/>
  </si>
  <si>
    <t>両方接続されるが、手動受信では片方が接続されないように見える</t>
    <rPh sb="0" eb="2">
      <t>リョウホウ</t>
    </rPh>
    <rPh sb="2" eb="4">
      <t>セツゾク</t>
    </rPh>
    <rPh sb="9" eb="11">
      <t>シュドウ</t>
    </rPh>
    <rPh sb="11" eb="13">
      <t>ジュシン</t>
    </rPh>
    <rPh sb="15" eb="17">
      <t>カタホウ</t>
    </rPh>
    <rPh sb="18" eb="20">
      <t>セツゾク</t>
    </rPh>
    <rPh sb="27" eb="28">
      <t>ミ</t>
    </rPh>
    <phoneticPr fontId="4"/>
  </si>
  <si>
    <t>倉庫混在伝票（倉庫80.20）を在庫引当～出荷指示と進んだが、倉庫20だけ</t>
    <rPh sb="0" eb="2">
      <t>ソウコ</t>
    </rPh>
    <rPh sb="2" eb="4">
      <t>コンザイ</t>
    </rPh>
    <rPh sb="4" eb="6">
      <t>デンピョウ</t>
    </rPh>
    <rPh sb="7" eb="9">
      <t>ソウコ</t>
    </rPh>
    <rPh sb="16" eb="18">
      <t>ザイコ</t>
    </rPh>
    <rPh sb="18" eb="20">
      <t>ヒキアテ</t>
    </rPh>
    <rPh sb="21" eb="23">
      <t>シュッカ</t>
    </rPh>
    <rPh sb="23" eb="25">
      <t>シジ</t>
    </rPh>
    <rPh sb="26" eb="27">
      <t>スス</t>
    </rPh>
    <rPh sb="31" eb="33">
      <t>ソウコ</t>
    </rPh>
    <phoneticPr fontId="4"/>
  </si>
  <si>
    <t>未引当状態で残り、出荷指示できなかった</t>
    <rPh sb="0" eb="1">
      <t>ミ</t>
    </rPh>
    <rPh sb="1" eb="3">
      <t>ヒキアテ</t>
    </rPh>
    <rPh sb="3" eb="5">
      <t>ジョウタイ</t>
    </rPh>
    <rPh sb="6" eb="7">
      <t>ノコ</t>
    </rPh>
    <rPh sb="9" eb="11">
      <t>シュッカ</t>
    </rPh>
    <rPh sb="11" eb="13">
      <t>シジ</t>
    </rPh>
    <phoneticPr fontId="4"/>
  </si>
  <si>
    <t>管理倉庫別商品Mの発注先コードを参照が受注入力と客注入力で異なる</t>
    <rPh sb="19" eb="21">
      <t>ジュチュウ</t>
    </rPh>
    <rPh sb="21" eb="22">
      <t>ニュウ</t>
    </rPh>
    <rPh sb="22" eb="23">
      <t>リキ</t>
    </rPh>
    <rPh sb="29" eb="30">
      <t>コト</t>
    </rPh>
    <phoneticPr fontId="20"/>
  </si>
  <si>
    <t>客注/個配で「444444」の商品コードが「客注個配未引当リスト」にでない</t>
    <phoneticPr fontId="20"/>
  </si>
  <si>
    <t>バロー様のネットの受注で、商品部門違いで枝番に分かれてしまった</t>
    <rPh sb="13" eb="15">
      <t>ショウヒン</t>
    </rPh>
    <phoneticPr fontId="20"/>
  </si>
  <si>
    <t>客注受注入力で即引当を選択できるのに「引当に失敗しました」エラーが出る</t>
    <phoneticPr fontId="4"/>
  </si>
  <si>
    <t>回答者</t>
    <rPh sb="0" eb="2">
      <t>カイトウ</t>
    </rPh>
    <rPh sb="2" eb="3">
      <t>シャ</t>
    </rPh>
    <phoneticPr fontId="4"/>
  </si>
  <si>
    <t>2/4時点</t>
    <rPh sb="3" eb="5">
      <t>ジテン</t>
    </rPh>
    <phoneticPr fontId="20"/>
  </si>
  <si>
    <t>2/5時点</t>
    <rPh sb="3" eb="5">
      <t>ジテン</t>
    </rPh>
    <phoneticPr fontId="20"/>
  </si>
  <si>
    <t>令和２年２月xx日時点</t>
    <rPh sb="0" eb="2">
      <t>レイワ</t>
    </rPh>
    <rPh sb="3" eb="4">
      <t>ネン</t>
    </rPh>
    <rPh sb="5" eb="6">
      <t>ガツ</t>
    </rPh>
    <rPh sb="8" eb="9">
      <t>ヒ</t>
    </rPh>
    <rPh sb="9" eb="11">
      <t>ジテン</t>
    </rPh>
    <phoneticPr fontId="20"/>
  </si>
  <si>
    <t>週末残</t>
    <rPh sb="0" eb="2">
      <t>シュウマツ</t>
    </rPh>
    <rPh sb="2" eb="3">
      <t>ザン</t>
    </rPh>
    <phoneticPr fontId="20"/>
  </si>
  <si>
    <t>保守</t>
    <rPh sb="0" eb="2">
      <t>ホシュ</t>
    </rPh>
    <phoneticPr fontId="20"/>
  </si>
  <si>
    <t>保守</t>
    <rPh sb="0" eb="2">
      <t>ホシュ</t>
    </rPh>
    <phoneticPr fontId="20"/>
  </si>
  <si>
    <t>前週残</t>
    <rPh sb="0" eb="2">
      <t>ゼンシュウ</t>
    </rPh>
    <rPh sb="2" eb="3">
      <t>ザン</t>
    </rPh>
    <phoneticPr fontId="20"/>
  </si>
  <si>
    <t>繰越</t>
    <rPh sb="0" eb="2">
      <t>クリコシ</t>
    </rPh>
    <phoneticPr fontId="20"/>
  </si>
  <si>
    <t>計</t>
    <rPh sb="0" eb="1">
      <t>ケイ</t>
    </rPh>
    <phoneticPr fontId="20"/>
  </si>
  <si>
    <t>先週残</t>
    <rPh sb="0" eb="2">
      <t>センシュウ</t>
    </rPh>
    <rPh sb="2" eb="3">
      <t>ザン</t>
    </rPh>
    <phoneticPr fontId="20"/>
  </si>
  <si>
    <t>未着手</t>
    <rPh sb="0" eb="3">
      <t>ミチャクシュ</t>
    </rPh>
    <phoneticPr fontId="20"/>
  </si>
  <si>
    <t>〇</t>
    <phoneticPr fontId="20"/>
  </si>
  <si>
    <t>調査中</t>
    <rPh sb="0" eb="2">
      <t>チョウサ</t>
    </rPh>
    <rPh sb="2" eb="3">
      <t>チュウ</t>
    </rPh>
    <phoneticPr fontId="20"/>
  </si>
  <si>
    <t>見積済</t>
    <rPh sb="0" eb="2">
      <t>ミツモリ</t>
    </rPh>
    <rPh sb="2" eb="3">
      <t>スミ</t>
    </rPh>
    <phoneticPr fontId="20"/>
  </si>
  <si>
    <t>開発中</t>
    <rPh sb="0" eb="2">
      <t>カイハツ</t>
    </rPh>
    <rPh sb="2" eb="3">
      <t>チュウ</t>
    </rPh>
    <phoneticPr fontId="20"/>
  </si>
  <si>
    <t>対応済</t>
    <rPh sb="0" eb="2">
      <t>タイオウ</t>
    </rPh>
    <rPh sb="2" eb="3">
      <t>スミ</t>
    </rPh>
    <phoneticPr fontId="20"/>
  </si>
  <si>
    <t>状態変更日</t>
    <rPh sb="0" eb="2">
      <t>ジョウタイ</t>
    </rPh>
    <rPh sb="2" eb="5">
      <t>ヘンコウビ</t>
    </rPh>
    <phoneticPr fontId="4"/>
  </si>
  <si>
    <t>作業中計</t>
    <rPh sb="0" eb="3">
      <t>サギョウチュウ</t>
    </rPh>
    <rPh sb="3" eb="4">
      <t>ケイ</t>
    </rPh>
    <phoneticPr fontId="20"/>
  </si>
  <si>
    <t>■全体集計</t>
    <rPh sb="1" eb="3">
      <t>ゼンタイ</t>
    </rPh>
    <rPh sb="3" eb="5">
      <t>シュウケイ</t>
    </rPh>
    <phoneticPr fontId="20"/>
  </si>
  <si>
    <t>■週間実績</t>
    <rPh sb="1" eb="3">
      <t>シュウカン</t>
    </rPh>
    <rPh sb="3" eb="5">
      <t>ジッセキ</t>
    </rPh>
    <phoneticPr fontId="20"/>
  </si>
  <si>
    <t>作業進行日</t>
    <rPh sb="0" eb="2">
      <t>サギョウ</t>
    </rPh>
    <rPh sb="2" eb="4">
      <t>シンコウ</t>
    </rPh>
    <rPh sb="4" eb="5">
      <t>ビ</t>
    </rPh>
    <phoneticPr fontId="4"/>
  </si>
  <si>
    <t>作業中実績</t>
    <rPh sb="0" eb="2">
      <t>サギョウ</t>
    </rPh>
    <rPh sb="2" eb="3">
      <t>チュウ</t>
    </rPh>
    <rPh sb="3" eb="5">
      <t>ジッセキ</t>
    </rPh>
    <phoneticPr fontId="20"/>
  </si>
  <si>
    <t>週間集計</t>
    <rPh sb="0" eb="2">
      <t>シュウカン</t>
    </rPh>
    <rPh sb="2" eb="4">
      <t>シュウケイ</t>
    </rPh>
    <phoneticPr fontId="20"/>
  </si>
  <si>
    <t>対応方法</t>
    <rPh sb="0" eb="2">
      <t>タイオウ</t>
    </rPh>
    <rPh sb="2" eb="4">
      <t>ホウホウ</t>
    </rPh>
    <phoneticPr fontId="20"/>
  </si>
  <si>
    <t>入替日</t>
    <rPh sb="0" eb="2">
      <t>イレカエ</t>
    </rPh>
    <rPh sb="2" eb="3">
      <t>ヒ</t>
    </rPh>
    <phoneticPr fontId="20"/>
  </si>
  <si>
    <t>完了日</t>
    <rPh sb="0" eb="2">
      <t>カンリョウ</t>
    </rPh>
    <rPh sb="2" eb="3">
      <t>ヒ</t>
    </rPh>
    <phoneticPr fontId="20"/>
  </si>
  <si>
    <t>見積送付済み、大物様からのご注文待ち</t>
    <rPh sb="0" eb="2">
      <t>ミツモリ</t>
    </rPh>
    <rPh sb="2" eb="4">
      <t>ソウフ</t>
    </rPh>
    <rPh sb="4" eb="5">
      <t>ズ</t>
    </rPh>
    <rPh sb="9" eb="10">
      <t>サマ</t>
    </rPh>
    <rPh sb="14" eb="16">
      <t>チュウモン</t>
    </rPh>
    <rPh sb="16" eb="17">
      <t>マ</t>
    </rPh>
    <phoneticPr fontId="20"/>
  </si>
  <si>
    <t>社内テスト完了およびテスト環境にて大物様確認中</t>
    <rPh sb="0" eb="2">
      <t>シャナイ</t>
    </rPh>
    <rPh sb="5" eb="7">
      <t>カンリョウ</t>
    </rPh>
    <rPh sb="13" eb="15">
      <t>カンキョウ</t>
    </rPh>
    <rPh sb="19" eb="20">
      <t>サマ</t>
    </rPh>
    <rPh sb="20" eb="22">
      <t>カクニン</t>
    </rPh>
    <rPh sb="22" eb="23">
      <t>チュウ</t>
    </rPh>
    <phoneticPr fontId="20"/>
  </si>
  <si>
    <t>本番環境入替済、大物様検収待ち</t>
    <rPh sb="0" eb="2">
      <t>ホンバン</t>
    </rPh>
    <rPh sb="2" eb="4">
      <t>カンキョウ</t>
    </rPh>
    <rPh sb="4" eb="6">
      <t>イレカエ</t>
    </rPh>
    <rPh sb="6" eb="7">
      <t>スミ</t>
    </rPh>
    <rPh sb="10" eb="11">
      <t>サマ</t>
    </rPh>
    <rPh sb="11" eb="13">
      <t>ケンシュウ</t>
    </rPh>
    <rPh sb="13" eb="14">
      <t>マ</t>
    </rPh>
    <phoneticPr fontId="20"/>
  </si>
  <si>
    <t>入替待ち</t>
  </si>
  <si>
    <t>対応済</t>
  </si>
  <si>
    <t>実質残数</t>
    <rPh sb="0" eb="2">
      <t>ジッシツ</t>
    </rPh>
    <rPh sb="2" eb="3">
      <t>ザン</t>
    </rPh>
    <rPh sb="3" eb="4">
      <t>スウ</t>
    </rPh>
    <phoneticPr fontId="20"/>
  </si>
  <si>
    <t>ランク</t>
    <phoneticPr fontId="4"/>
  </si>
  <si>
    <t>土曜日</t>
    <rPh sb="0" eb="3">
      <t>ドヨウビ</t>
    </rPh>
    <phoneticPr fontId="20"/>
  </si>
  <si>
    <t>金曜日</t>
    <rPh sb="0" eb="3">
      <t>キンヨウビ</t>
    </rPh>
    <phoneticPr fontId="20"/>
  </si>
  <si>
    <t>完了</t>
    <rPh sb="0" eb="2">
      <t>カンリョウ</t>
    </rPh>
    <phoneticPr fontId="4"/>
  </si>
  <si>
    <t>対処方法（案）実際の対処</t>
    <rPh sb="0" eb="2">
      <t>タイショ</t>
    </rPh>
    <rPh sb="2" eb="4">
      <t>ホウホウ</t>
    </rPh>
    <rPh sb="5" eb="6">
      <t>アン</t>
    </rPh>
    <phoneticPr fontId="20"/>
  </si>
  <si>
    <t>■月間実績</t>
    <rPh sb="1" eb="3">
      <t>ゲッカン</t>
    </rPh>
    <rPh sb="3" eb="5">
      <t>ジッセキ</t>
    </rPh>
    <phoneticPr fontId="20"/>
  </si>
  <si>
    <t>前月残</t>
    <rPh sb="0" eb="2">
      <t>ゼンゲツ</t>
    </rPh>
    <rPh sb="2" eb="3">
      <t>ザン</t>
    </rPh>
    <phoneticPr fontId="20"/>
  </si>
  <si>
    <t>　  クリエイト株式会社様　要望障害一覧　(2023/8/1～）WEB請求書・納品書</t>
    <rPh sb="8" eb="12">
      <t>カブシキガイシャ</t>
    </rPh>
    <rPh sb="12" eb="13">
      <t>サマ</t>
    </rPh>
    <rPh sb="14" eb="16">
      <t>ヨウボウ</t>
    </rPh>
    <rPh sb="16" eb="18">
      <t>ショウガイ</t>
    </rPh>
    <rPh sb="18" eb="20">
      <t>イチラン</t>
    </rPh>
    <rPh sb="35" eb="37">
      <t>セイキュウ</t>
    </rPh>
    <rPh sb="37" eb="38">
      <t>ショ</t>
    </rPh>
    <rPh sb="39" eb="42">
      <t>ノウヒンショ</t>
    </rPh>
    <phoneticPr fontId="20"/>
  </si>
  <si>
    <t>打合せ</t>
  </si>
  <si>
    <t>課題</t>
  </si>
  <si>
    <t>ブラウザのページタイトルを見直す。
faviconも表示する。</t>
  </si>
  <si>
    <t>増田</t>
  </si>
  <si>
    <t>現行システムに合わせる</t>
  </si>
  <si>
    <t>キーワード検索で複数ワードを指定出来ないか</t>
  </si>
  <si>
    <t>一括検証ボタンの色を変更し、検索ボタンと離して配置する</t>
  </si>
  <si>
    <t>№16に統合</t>
  </si>
  <si>
    <t>一覧のぺージャーを上下に配置する</t>
  </si>
  <si>
    <t>インプット項目フォーカス時にEnter押下で処理を実行する</t>
  </si>
  <si>
    <t>検索条件のキーワード項目フォーカス時にEnter押下で処理を実行する</t>
  </si>
  <si>
    <t>一括検証成功時の文言を「改ざんなし」にする</t>
  </si>
  <si>
    <t xml:space="preserve">左記の通り変更
</t>
  </si>
  <si>
    <t>PDFダウンロード後にDL日付を取得して一覧を再表示する。再表示の際には表示していたページへ自動に移動する。</t>
  </si>
  <si>
    <t>マスタデータをASPACと連携するためにCSV書き出し、取り込みの機能を追加する
→訂正 7/21 管理者管理に登録されている情報をCSVでエクスポートし、修正後にインポートできる機能を追加して頂きたいです。</t>
  </si>
  <si>
    <t xml:space="preserve">「担当者インポート」シートを参照ください。
</t>
  </si>
  <si>
    <t>退職者用に有効区分を追加する。無効の場合はログイン時にエラーとする</t>
  </si>
  <si>
    <t>永石</t>
  </si>
  <si>
    <t>削除フラグで代用</t>
  </si>
  <si>
    <t>登録できるドメインを絞る</t>
  </si>
  <si>
    <t>左記の通り変更</t>
  </si>
  <si>
    <t>ログイン失敗時に入力されたパスワードを表示する</t>
  </si>
  <si>
    <t>パスワードロック時にはパスワード再設定画面へ誘導するダイアログを表示する</t>
  </si>
  <si>
    <t xml:space="preserve">高橋様
</t>
  </si>
  <si>
    <t>要望</t>
  </si>
  <si>
    <t>HOME画面は、現在とほぼ同じにして頂きたいのですが可能でしょうか？（ヘッダー・フッターの所、ナビゲーションの所、お知らせ、色等全て）
Bootstrapでは、鮮やかな色があまり無く、ナビゲーションも現在と同じような形は無いように感じましたが、CSSの設定等で設定して頂く事はできないでしょうか？</t>
  </si>
  <si>
    <t>左記の通り変更
№18に追加要望</t>
  </si>
  <si>
    <t xml:space="preserve">納品書管理画面は、下記のように変更して頂けないでしょうか。
・ヘッダーは、HOMEと同じに
・検索欄は背景に薄く色を付けて、検索実行ボタンは、キーワードの横にして欲しいです。
・一括ダウンロードは、もう少し目立たせたいので、太文字にして、PDF・CSVをボタン（ページネーションの「1」のように薄い色の囲いで）にして欲しいです。
・ページネーションは、下部から一覧の上部に移動して欲しいです。また、「最後」「最初」を追加して欲しいです。
・一括検証は、検索実行ボタンの横ぐらいに同じ大きさで配置して欲しいです。色は現在と同じ朱色に近い色にして欲しいです。
・可能であれば、一覧の行にホバーした時に色が変わるようにして欲しいです。
</t>
  </si>
  <si>
    <t>タイムアウトエラーですが、「タイムアウトエラー」をもう少し位置を下げて、文字をもう少し大きくしてもらえないでしょうか？「タイムアウトエラー」を目立たせたいです。</t>
  </si>
  <si>
    <t>1000件を超えた時に表示されるメッセージですが、タブを切り替えた時にも表示されます。
検索をかけて検索結果が1000件を超えた場合にのみ表示されるようにできないでしょうか？
また、「警告」ではなく、「エラー」に変更して頂けないでしょうか？</t>
  </si>
  <si>
    <t>①トップ画面の「納品書管理」は、青の罫線で輪郭が囲まれているのにたいして、「請求書管理」は罫線がありませんでした。どちらかに統一して頂けないでしょうか？
罫線が無いとぼやけて見えるので、罫線があった方が嬉しいです。
②納品書管理画面の検索欄の背景が少し左にはみ出ているので、他と列を合わせて頂けないでしょうか。
③「一括ダウンロード」とページネーションの上下の位置が合っていないようなので、合わせて頂けないでしょうか。
④件数表示・ページネーションは、中央に表示して頂けないでしょうか。</t>
  </si>
  <si>
    <t>⑤アスコットさんとの打合せで田川さんより、データは「PDF」「CSV」「TSV」がダウンロート可能にできる、とお聞きした覚えがあるのですが、「TSV」データも追加可能でしょうか？
枠は、「詳細」枠の幅をもう少し狭くして頂いて「ダウンロード」枠を広げるか、以前田川さんよりご提案頂いた、ボタンをクリックすると何をダウンロードするか選べる形でお願いできないでしょうか。</t>
  </si>
  <si>
    <t>ボタンの追加で対応
pythonコール時のパラメータにtypeを追加（csv、tsvを選択）</t>
  </si>
  <si>
    <t>⑥納品書管理・「詳細」のパンくずリスト部分ですが、「HOME→納品書管理」の所を「HOME→納品書管理→詳細」とすることは可能でしょうか？</t>
  </si>
  <si>
    <t>⑦井本からの要望なんですが、詳細の「＋」の展開をヘッダー行のボタンを押したら全てが展開されるようにすることは可能でしょうか？
また、詳細画面も納品書管理の一覧と同様に1行ごとに色が変わり、ホバーしたら色が変わるようにすることは可能でしょうか？</t>
  </si>
  <si>
    <r>
      <rPr>
        <sz val="10"/>
        <color theme="1"/>
        <rFont val="Arial"/>
        <family val="2"/>
      </rPr>
      <t xml:space="preserve">左記の通り変更
</t>
    </r>
    <r>
      <rPr>
        <sz val="10"/>
        <color rgb="FFFF0000"/>
        <rFont val="Arial"/>
        <family val="2"/>
      </rPr>
      <t>7/26永石  交互色の仕様を確認（とりあえず明細部分のみ交互色にしています）</t>
    </r>
  </si>
  <si>
    <t>確認</t>
  </si>
  <si>
    <t xml:space="preserve">①削除区分は、削除の時が「1」で追加・上書きの時は「0」で良いのでしょうか？
また、「staff」の閲覧部署は、多数ある場合は右横に何個でも追加していって大丈夫でしょうか？
②「※新規登録時のみパスワードは必須です。既存の担当者でパスワードが指定されていない場合は、現在のパスワードを引き継ぎます。」ということは、エクスポートの時には、パスワードは空白で出力されますか？
③アップロード時に「スケジュール実行」とした場合、例えば一度8/1で実行をした後に、急遽即時実行のアップロードを行ったり、WEB画面上から変更してしまった場合はどうなりますか？
スケジュール実行で予約していたもののキャンセルはできるのでしょうか？
</t>
  </si>
  <si>
    <t>①はい、0:有効、1:削除です。閲覧部署は何個でも登録可能です。
②はい、空白で出力されます。（得意先と同じでパスワードは暗号化して保存しているためです。）
③登録済みのスケジュールの一覧画面を作成し、その画面から取消できるようにします。また、登録済みの日でアップロードした場合は、新しいファイルで上書きされます。</t>
  </si>
  <si>
    <t>№2ですが、複数のワードを「OR」ではなく「AND」で検索したいです。
※納品書管理のキーワード検索も同じく</t>
  </si>
  <si>
    <t>№8ですが、PDFだけでなく、PDF・CSV・TSVのいずれかをクリックした場合にDL日付が入るようにして頂きたいです。
そして、今は1つの閲覧グループdelivery@ils-net.co.jp、admin@ils-net.co.jp、ascot_support@cr-net.co.jpとで入っているデータが違う？ようなので確認できなかったのですが、公開画面ではDL日付は各ユーザーごとに付き、管理者画面ではいずれかのユーザーがダウンロードしたらDL日付が付くようにして頂きたいです。</t>
  </si>
  <si>
    <t>障害</t>
  </si>
  <si>
    <t>№21ですが、ヘッダー行の「＋」で全展開できるようになったのですが、「前へ」「次へ」で閲覧する伝票を変えた時に全展開をしたヘッダー行が「－」のままになります。ヘッダー行は「－」ですが、全展開はされておらず、全展開をするには「＋」に戻してから「－」にすることになる為、「前へ」「次へ」等でページが変わった場合も「＋」になるように変更して頂けないでしょうか。
また、ヘッダー行の「＋」をもう1周り小さくすることは可能でしょうか。</t>
  </si>
  <si>
    <t>新規（番号なし分）ですが、一括ダウンロードを試してみましたが、ダウンロード後にDL日付が入りませんでした。
通常の行ごとのダウンロードと同じようにDL日付が入るようにして頂けないでしょうか。</t>
  </si>
  <si>
    <t>質問</t>
  </si>
  <si>
    <t>公開画面と管理者画面を同時に開く時に、同じブラウザだとダメという縛りはありますか？
現在のWEBダウンロードシステムではそれがあるので。
（同じブラウザを使用すると強制ログオフが発生することがあります）
教えてください。</t>
  </si>
  <si>
    <t>新システムは同時に開くことができます。</t>
  </si>
  <si>
    <t>①項目の背景色は水色のままでOKですが、ボタンの色は現在と同じ朱色か、納品書管理の「検索実行」ボタンの色が良いです。また、大きさも「検索実行」同じ大きさにして頂けないでしょうか。
②各項目が横に長く、小さい画面で見た時に画面にピッタリになり過ぎるので、左右にもう少し隙間を空けて幅を短くして頂けないでしょうか。
「削除」ボタンが右端にある為、あまりにも項目行が長すぎると「削除」がわかりづらくなるので。
③「登録ご担当者情報」「閲覧可能事業所一覧」が枠から離れているからか、パンくずリストのすぐ下にあるからか、少しわかりづらく感じますので、もう少し文字を大きくして頂いて、枠の近くに表示して頂けないでしょうか。</t>
  </si>
  <si>
    <t>④①②③と同じでお願いします。※変更内容確認画面も同じ。
⑤必須が目立ち過ぎるので、もう一回り小さくして、色も「一括検証」と同じ色にして頂けないでしょうか。
⑥入力欄の枠が少し小さく感じる為、現在と同じく枠を大きくして頂けないでしょうか。
⑦「担当者の枠を追加する」の大きさを「戻る」「入力内容の確認」と同じ大きさにして頂けないでしょうか。</t>
  </si>
  <si>
    <t>管理者画面の動きの確認等はもうしても良いのでしょうか？
（例えば、閲覧グループの登録・お知らせの登録等）</t>
  </si>
  <si>
    <t>管理者画面の検証をお願いします。</t>
  </si>
  <si>
    <t>№16のタイムアウトですが、「リリース済」となっていた為、画面を確認する為に30分放置しましたがタイムアウトにならず確認ができませんでした。
何か設定が変更になっていますでしょうか？</t>
  </si>
  <si>
    <t>iniファイルの有効期間が120分になっていたので、30分に変更しました。</t>
  </si>
  <si>
    <t>要望
質問</t>
  </si>
  <si>
    <t>①以前お打ち合わせの時に話題に出ていた『納品書の一覧行には登録日しか載っていない為、お客様から「いつの伝票日付のものが入っているかわかりづらい」という意見が数件あった』という件ですが、登録日時の所にカーソルを持っていったら、納品書の伝票日付が表示されるようにして頂くことは可能でしょうか。
②システムの利用時間を現在の「8:00～20:00」から「6:30～20:00」に変更して頂けないでしょうか。
ここの時間の変更は、運用開始してからは当社側では変更できないですよね？</t>
  </si>
  <si>
    <t xml:space="preserve">①左記の通り変更します。
②iniファイルの設定を変更しました。
</t>
  </si>
  <si>
    <t>ログイン画面の名称ですが、「ドキュメントダウンロードシステム」は「WEBダウンロードシステム」に変更をお願いいたします。
お打ち合わせの時に決めきれず保留となっていましたが、現行のままいこうということになりました。</t>
  </si>
  <si>
    <t>①登録情報変更画面、確認画面のパンくずリストを「TOP→登録情報確認→編集」から「TOP→登録情報確認→登録情報変更」に変更して頂きたいです。
②登録情報変更画面、確認画面の各担当者枠の右上の枠線が消えていたので、枠線ありにして頂きたいです。
※確認画面は、「メール通知の有無」の所も
③パスワードは最大20文字の入力なので、もう少し枠を広げて頂きたいです。
担当部署名又は担当者名と同じ幅で、担当部署名・担当者名・電話番号・パスワード共に同じ幅に揃えて頂きたいです。
④「※」の但し書きは、枠のすぐ横（左詰め）で表示して頂きたいです。</t>
  </si>
  <si>
    <t>高橋様</t>
  </si>
  <si>
    <t>詳細画面の伝票ヘッダの金額が合計値でない。</t>
  </si>
  <si>
    <t>PG修正</t>
  </si>
  <si>
    <t>①「詳細」画面の「検索」欄でキーワードを入力し、Enterを押すと納品書一覧画面に戻ってしまいます。
Enterを押すと検索が「実行」されるようにして頂けないでしょうか。</t>
  </si>
  <si>
    <t>②№23が「リリース済」になっていましたが、2023/07/02の稲垣機材・いわきの納品書で『ダイドレ　ﾌﾗﾝｼﾞ』で検索したところ、反応しませんでした。
「ダイドレ」「ﾌﾗﾝｼﾞ」など単一ワードでは正しく検索されました。</t>
  </si>
  <si>
    <t>PG修正
それぞれのワードが異なる項目にあったために同現象が発生していました。全項目を一つにまとめて検索するように変更しました。それに伴い、ハイライトは行単位に行うように変更しました。</t>
  </si>
  <si>
    <t>③請求書のみが閲覧できるユーザーでログインし、請求書管理を開くと、タブに「納品書管理」が表示され、納品書管理が閲覧できてしまいます。</t>
  </si>
  <si>
    <t>④PDFの納品書がカラーになっていました。
現在のWEBダウンロードシステムでは、納品書はモノクロ、請求書はモノクロ・角印のみカラーになっています。
同じようにして頂けないでしょうか。</t>
  </si>
  <si>
    <t>ASCOT様に依頼</t>
  </si>
  <si>
    <t>①№17が「リリース済」となっていましたが、まだタブを切り替えた時に「1000件」エラーが表示されます。</t>
  </si>
  <si>
    <t>検索実行ボタンを押した時のみエラー表示する</t>
  </si>
  <si>
    <t>②「お知らせ管理」で、公開日を何も入れずに登録した場合、公開日に「無期限」と表示されましたが、現在のWEBダウンロードシステムと同じく、公開開始日がブランクの場合は、登録日を入れて頂けないでしょうか。
（例）2023-08-01～
お知らせにも公開開始日又は登録日を表示させたいです。</t>
  </si>
  <si>
    <t>開始日が空白の場合は、登録日を自動でセットするように変更しました。</t>
  </si>
  <si>
    <t>③「お知らせ管理」のタイトル検索も、できれば複数（AND）検索、Enterで検索実行されるようにして頂けないでしょうか。</t>
  </si>
  <si>
    <t>左記の通り変更
※全半角の対応はなし</t>
  </si>
  <si>
    <t>④「得意先管理」のキーワード欄で「稲垣機材」と入れて検索実行しましたが、「表示するデータがありません」と表示されました。
キーワードは何で検索できるようになっていますか？
登録内容全てで検索できるようにして欲しいです。
また、キーワードは他の画面と同じく複数（AND）検索にして頂けないでしょうか。</t>
  </si>
  <si>
    <t>現在は、
得意先コード、与信グループコード、閲覧グループコード、閲覧グループ名、担当者名、担当者部署名、電話番号、メールアドレスで検索しています。
→得意先名、事業所名を追加します。
※全半角の対応はなし</t>
  </si>
  <si>
    <t>⑤「得意先管理」の閲覧グループ事業所選択画面ですが、現在と同じく「得意先コード」「会社名」「事業所名」「地区コード」それぞれで並び替えできるようにして頂けないでしょうか。</t>
  </si>
  <si>
    <r>
      <rPr>
        <sz val="10"/>
        <color theme="1"/>
        <rFont val="Arial"/>
        <family val="2"/>
      </rPr>
      <t xml:space="preserve">⑥「得意先管理」のメールアドレスの重複NGですが、現在と同じく管理者とお客様とで分けて頂けないでしょうか。
例えば、現在は管理者として私のアドレスを登録している＋お客様としても私のアドレスを登録しています。
（お客様で登録しておいて、正常に通知メールが届いているかの日々の確認や、不具合が発生した時に実際のお客様と同じ画面で確認をする為）
</t>
    </r>
    <r>
      <rPr>
        <sz val="10"/>
        <color rgb="FFFF0000"/>
        <rFont val="Arial"/>
        <family val="2"/>
      </rPr>
      <t>→8/8　申し訳ありません。私の勘違いでした。お客様として既に五美として登録されていた為、重複となっていたようです。</t>
    </r>
  </si>
  <si>
    <t xml:space="preserve">PG修正
</t>
  </si>
  <si>
    <t>⑦「得意先管理」で一度登録をしようとして、メールアドレスエラーメッセージが表示された後に、再度「更新」ボタンを押すと、「閲覧グループコードが重複しています」というエラーに変わります。
メールアドレスエラーなので、登録されていないはずですし、「得意先管理」の一覧に戻って登録しようとしたグループコードで検索したら、ヒットしましたが、登録内容を確認すると担当者情報が載っていませんでした。
※登録で試したのは、グループコード「03031100」と「03031101」の2回です。
「03031100」は検索してもヒットせず、「03031101」は検索してヒットしましたが、担当者情報なしでした。</t>
  </si>
  <si>
    <t>担当者がエラーの場合でも、閲覧グループの登録処理が実行されていたので、実行しないように修正しました。</t>
  </si>
  <si>
    <t>⑧「得意先管理」の一覧のグループコードですが、与信グループコードが表示されているようですが、グループコード（閲覧グループコード）を表示させて頂けないでしょうか。</t>
  </si>
  <si>
    <t>⑨「得意先管理」の新規登録画面ですが、パンくずリスト等が、登録情報変更画面と同じになっていました。
パンくずリストを『TOP→得意先管理→新規登録→閲覧グループ事業所選択→入力内容確認』に順に変えて頂けないでしょうか。
「登録情報変更」の所もパンくずリストに合わせた表記に変えて頂きたいです。</t>
  </si>
  <si>
    <t>⑩管理者画面に請求書のアップ画面がありませんでした。
確かアスコットさんとのお打ち合わせの時には、請求書の締め処理をした時に自動でアップ…というお話しも出ていましたが、請求繰越処理をするまでは、何度でも締め処理をやり直せる為、自動ではなく手動でアップする…と言っていた記憶があります。
どういった形でアップするようになるのでしょうか？
また、納品書・請求書共通で、アップし直したい時に、全件削除・一部削除のどちらもできるようになる、と言っていた記憶があるのですが、それはどういった形になるのでしょうか？
（PDFに関しては、ASPACから出力されたものは変更できないので、PDF編集ソフトを使用して編集後アップする、と言っていた覚えがあります。）</t>
  </si>
  <si>
    <t xml:space="preserve">「再アップロード」シートを参照
</t>
  </si>
  <si>
    <t>⑪＜公開画面追加＞
・ログイン画面の「メールアドレスをお忘れの場合」のレイアウトが崩れていました。
登録情報変更画面と同じようにして頂けないでしょうか。</t>
  </si>
  <si>
    <t>WEBダウンロードシステムにアップしているCSVデータ（TSVデータ）ですが、インボイス制度対応後は、納品書・請求書の行ごとの「消費税」欄はどうなりますか？
空白（列はそのまま残しておいて、金額は空白？）になるのでしょうか？
また、請求書1行目（ヘッダー部分）の「消費税」は税率ごとに分かれて表示になりますか？
それとも、まとめての表示になりますか？</t>
  </si>
  <si>
    <t>小野様</t>
  </si>
  <si>
    <t xml:space="preserve">なお現時点では、消費税の計算単位が「明細単位」になって
いるため、追加した伝票毎の税率毎消費税額は０になっています。
「伝票単位」にした場合は、各伝票の最後の行に、
「請求単位」にした場合は、消費税の行に税率毎消費税額が
表示されます。 </t>
  </si>
  <si>
    <t>①№11ですが、公開画面の登録情報確認画面（admin@ユーザーでログイン)
で、「n-takahshi1@cr-net.co.jp」を追加しようとしたところ、登録ができてしまいました。
ドメイン縛りが入っていますでしょうか？</t>
  </si>
  <si>
    <t>№54に継続</t>
  </si>
  <si>
    <t>②№40ですが、公開画面も同じように設定して頂けないでしょうか？
渡辺パイプという会社だと、数百の口座がある為、将来そういう所が使用して頂けた時に、1000件表示に引っかかる可能性がある為。</t>
  </si>
  <si>
    <t>①№11ですが、「入力内容の確認」までは進み、「更新」を押して初めてエラーが表示されます。
現在のWEBダウンロードシステムと同じく、「入力内容の確認」を押した時点でエラーが表示されるようにして頂けないでしょうか。
エラーメッセージ（赤字部分）も同様でお願いします。
また、「担当者編集」→「入力内容の確認」→「更新」を押した時にエラーが表示され、「戻る」→「戻る」で戻った時に、担当者が登録されているような形で表示されてしまいます。
（担当者4が追加されていますが、実際にはエラーになっていたので追加されていない）
これを表示しないようにはできないでしょうか？</t>
  </si>
  <si>
    <r>
      <rPr>
        <sz val="10"/>
        <color theme="1"/>
        <rFont val="Arial"/>
        <family val="2"/>
      </rPr>
      <t>Python側でチェック処理関数を作成</t>
    </r>
    <r>
      <rPr>
        <sz val="10"/>
        <color rgb="FFFF0000"/>
        <rFont val="Arial"/>
        <family val="2"/>
      </rPr>
      <t>→済</t>
    </r>
    <r>
      <rPr>
        <sz val="10"/>
        <color theme="1"/>
        <rFont val="Arial"/>
        <family val="2"/>
      </rPr>
      <t xml:space="preserve">
JS側で入力内容確認時に作成した関数をコール</t>
    </r>
  </si>
  <si>
    <t>①公開画面・管理画面（管理者区分：一般）の「お知らせ」ですが、3つ以上お知らせがあると表示されなくなります。
現在のWEBダウンロードシステムでは、数が多くなると、右側にスクロールバーが表示され、スクロールして見れるようになっています。
同じようにして頂けないでしょうか。</t>
  </si>
  <si>
    <t>CSS修正 済</t>
  </si>
  <si>
    <t>②№10ですが、現在得意先管理の「詳細・修正」から中身を確認したら、「状態」欄が空白になっており、編集画面でも何も触れない状態でした。
まだ本番環境でないからでしょうか？</t>
  </si>
  <si>
    <t>有効／無効区分の追加ではなく、得意先の削除で対応しております</t>
  </si>
  <si>
    <t>ちなみに、現在のWEBダウンロードシステムでご登録（ご利用）頂いている得意先（閲覧グループ）の新システムへの移行はどのタイミングで行うのでしょうか？
それは、手動ではなくデータを移して頂けるのでしょうか？</t>
  </si>
  <si>
    <t>データ移行は実施します。
スケジュールは8/4にアスコット田川様から送付。</t>
  </si>
  <si>
    <t>①「担当者管理」で、担当者名検索時にもEnterを押したら検索実行されるように変更して頂けないでしょうか。</t>
  </si>
  <si>
    <t>②「担当者管理」でインポートしようとした時に、行数「2」で内容「新規登録でパスワードが指定されていません」と表示されました。
添付のファイルを取り込みしようとしたのですが、何が間違っていますか？
教えてください。</t>
  </si>
  <si>
    <t>担当者コードは文字列「00009」にもかかわらず、EXCELで編集した時に前ゼロが落ちたため「9」で新規扱いになっています。桁数固定で文字列変換するか・・・要相談
→文字列にし、5桁で取り込むようにする（髙橋）</t>
  </si>
  <si>
    <t>③「担当者管理」の新規登録時のパンくずリストを『TOP→担当者管理→新規登録→入力内容確認』の順に変更して頂けないでしょうか。
「更新情報確認」もパンくずリストに合わせた表記に変えて頂きたいです。</t>
  </si>
  <si>
    <t>No.48の対応時に同時に対応</t>
  </si>
  <si>
    <t>④「担当者管理」のCSV連携時のパンくずリストを『TOP→担当者管理→CSV連携』の順に変更して頂けないでしょうか。</t>
  </si>
  <si>
    <t>⑤「お知らせ管理」の新規登録時のパンくずリストを『TOP→お知らせ管理→新規登録→入力内容確認』の順に変更して頂けないでしょうか。
「更新情報確認」もパンくずリストに合わせた表記に変えて頂きたいです。</t>
  </si>
  <si>
    <t>⑥「お知らせ管理」の情報変更時のパンくずリストを『TOP→お知らせ管理→登録情報確認→登録情報変更→入力内容確認』の順に変更して頂けないでしょうか。
「更新情報確認」もパンくずリストに合わせた表記に変えて頂きたいです。</t>
  </si>
  <si>
    <t>⑦公開画面の「登録情報確認」の情報変更時のパンくずリストを『TOP→登録情報確認→登録情報変更→入力内容確認』の順に変更して頂けないでしょうか。
「変更内容確認」もパンくずリストに合わせた表記に変えて頂きたいです。</t>
  </si>
  <si>
    <t>⑧操作ログですが、現在は下記項目を操作ログに表示してもらっています。
同じように表示して頂けないでしょうか。
また、検索できるキーワードは、操作ログに表示されている文言全てで検索できると嬉しいです。
＜管理画面＞
・ログイン・ログアウト履歴
・得意先管理の新規登録・編集等の更新関係
・お知らせ管理の新規登録・編集等の更新関係
・担当者管理の新規登録・編集等の更新関係
・請求書のアップロード
・納品書のアップロード
＜公開画面＞
・ログイン・ログアウト履歴
・PDF・CSV・TSVダウンロード時
・登録情報確認の担当者追加・編集等の更新関係</t>
  </si>
  <si>
    <t>左記の通り</t>
  </si>
  <si>
    <t>・納品書のCSVに関しては、追加列（BB～BF列）は載せない。
※当社は請求単位の計算になる為、ほぼ消費税が載ることがなくなってしまうので、「枠はあるのに消費税が載っていない！載せて！」という問い合わせが入らないようにする為
・請求書のCSVに関しては、伝票単位の消費税の追加列（BN～BR列）は載せず、請求単位の消費税の追加列（BS～BW列）は載せる。
　各伝票の最後の行に行追加はしない。
※伝票単位の消費税が発生する可能性は3ヶ月だけ（元伝票からの赤黒ができる期間が3ヶ月）なので、その間消費税の合計が合わなくても構いません。</t>
  </si>
  <si>
    <t>No.89で継続</t>
  </si>
  <si>
    <t>得意先担当者登録メールの送信</t>
  </si>
  <si>
    <t>ＣＳＶ連携から戻ってもＣＳＶ連携の画面が残っている。</t>
  </si>
  <si>
    <t>タイトルが変更されていない</t>
  </si>
  <si>
    <t>画面が修正されていない</t>
  </si>
  <si>
    <t>ヘッダが古い</t>
  </si>
  <si>
    <t>井本</t>
  </si>
  <si>
    <r>
      <rPr>
        <u/>
        <sz val="10"/>
        <color rgb="FF1155CC"/>
        <rFont val="Arial"/>
        <family val="2"/>
      </rPr>
      <t>wds.cr-net.co</t>
    </r>
    <r>
      <rPr>
        <sz val="11"/>
        <rFont val="ＭＳ Ｐゴシック"/>
        <family val="3"/>
        <charset val="128"/>
      </rPr>
      <t>.jpにアクセスすると、 Linux Test Pageが表示されます。本稼働まではベーシック認証を入れてください。</t>
    </r>
  </si>
  <si>
    <t>テストでベーシック認証が外れたままになっていました。申し訳ありませんでした</t>
  </si>
  <si>
    <t>全件一括ではなく差分で取り込むようにする。</t>
  </si>
  <si>
    <t>№42ですが、AND検索はできるようになったのですが、Enterで検索実行がされませんでした。
Enterで検索実行にして頂けないでしょうか。</t>
  </si>
  <si>
    <t>№48ですが、最後の入力内容確認画面が「変更内容確認」になっていました。
「入力内容確認」に変更して頂けないでしょうか。</t>
  </si>
  <si>
    <t>№50のレイアウトの修正ありがとうございます。
題名部分の「登録ご担当者情報」を現在と同じ「登録メールアドレスのお問い合せ」に変更して頂けないでしょうか。
また、「下記フォームにご入力の上～」の文章ですが、「必須は～」の『必須』部分を現在と同じ赤色にして頂き、行間も個人情報の取り扱いと同様に狭めて頂けないでしょうか。</t>
  </si>
  <si>
    <t>№54ですが、管理画面も同じく、次の画面「事業所選択画面」に進む前にエラーが表示されるようにして頂けないでしょうか</t>
  </si>
  <si>
    <t>管理画面の得意先管理は事業所選択へ進む前のエラーチェックに対応済み
公開画面の得意先管理にエラーチェック処理を追加</t>
  </si>
  <si>
    <t>№55ですが、スクロールして見れるようになったのですが、掲載されているお知らせが4つしかありませんでした。
「お知らせ管理」では、6つのお知らせが公開状態になっている状態だと思うのですが、なぜでしょうか？</t>
  </si>
  <si>
    <t>まず、担当者管理ですが、削除フラグに「1」となっているものが無効ということで大丈夫でしょうか？
CSVを加工する時にわかりづらい・画面上は無効になっているかどうかがわからない為、退職者は「1」に設定した上で閲覧部署を仮の部署「99999・退職者」にしようと思います。
（そうすることで、閲覧部署で並び替えをすれば、だいたいは営業所ごとに並ぶのでメンテナンスしやすい気がします）
担当者コードは今のところ使用用途が無いので、担当者コードはブランクにしたいのですが、問題ないでしょうか？
（重複エラーにはならないですか？）</t>
  </si>
  <si>
    <t>←左記の通りです。分かりづらいので、タイトルを「0:有効 1:削除」に変更しました。
また、担当者コードの重複エラーは外しましたが、そのかわりに、担当者IDが追加されています。これは、システム内部で発行／使用するIDなので、変更はしないでください。新規の場合は空白でOKです。
また、差分の取り込みに対応しましたのでご確認ください。以下注意、
・変更がなくても２つのファイル（ヘッダ行のみ）をアップロードしてください。
・ヘッダ行（１行目）は無視されます。</t>
  </si>
  <si>
    <t>次に得意先管理についてですが、「状態」の所に何も表示されていませんが、ここには現在は「無効」「有効」「削除」という項目が入っていますが、どうなりますか？
できれば、「削除」は公開画面と同じように担当者行（担当者1等）の右側に削除ボタンがあり、状態には「無効」「有効」の切り替えと「パスワードロック」を表示して頂き、パスワードロックを解除できるようにして頂きたいです。</t>
  </si>
  <si>
    <t>sts = 10:無効、30:有効、50:削除
削除はプッシュボタンではなく、状態のラジオボタンで対応しました。</t>
  </si>
  <si>
    <t>№60と№62ですが、最後の入力内容確認画面が「更新情報確認」になっていました。
「入力内容確認」に変更して頂けないでしょうか。</t>
  </si>
  <si>
    <t>①「お知らせ管理」で誤った登録をした時にエラーを表示して頂けないでしょうか？
・公開日を「2023-08-07」～「2023-01-10」等日付がおかしい時
・PDFとURLの両方が選択されている時</t>
  </si>
  <si>
    <t>②「お知らせ管理」で『PDFとテキスト』又は『URLとテキスト』を選択した場合、現在と同じくテキストも表示されるようにして頂けないでしょうか。</t>
  </si>
  <si>
    <t>③タイムアウトエラーですが、ログインから30分ではなく、最終操作から30分にすることはできないでしょうか？現在のシステムもログインから30分ですが、開発業者からは「できない」と言われていた為、現在の形になっています。
難しいようであれば、現状のログインから30分でも大丈夫です。</t>
  </si>
  <si>
    <t>④時間外アクセス時のメッセージですが、ログイン後に『ご利用時間外のお知らせ』が表示されます。これを現在と同じく、アクセスして来た時に表示して頂けないでしょうか。</t>
  </si>
  <si>
    <t>「得意先管理」の登録・修正画面で、現在と同じように先頭行にチェックを入れると全事業所が選択されるようにして頂けないでしょうか。</t>
  </si>
  <si>
    <t>➀また、得意先＋発行日単位（請求書の場合は請求書番号単位）で、PDFファイルが1ファイルにまとまっていれば、複数の伝票の取り込みも可能ということで大丈夫でしょうか？
②また、納品書の「発行日単位で一括で再アップロードする場合は、ASPACから実施してください」とはどういうことでしょうか？
納品書は日次で作成されたデータを自動でアップロードされると思うのですが、ASPACに再アップロードするボタンができるということでしょうか？
③請求書の一括再アップロードの場合は、請求繰越処理をする前はASPACから実施で、請求繰越処理後はWEB上からアップロードということで大丈夫でしょうか？</t>
  </si>
  <si>
    <t>➀納品書・請求書管理画面の行単位のアップロードになります。
②はい。ASPACに再アップロードのボタンを作成してもらうことになっています。
③伝票単位の場合はWEBからアップロード、一括（複数伝票）の場合はASPACのメニューからのアップロードになります。</t>
  </si>
  <si>
    <t>足立様</t>
  </si>
  <si>
    <t>【納品書・請求書の詳細画面について】
①詳細画面で「伝票№」や「貴社ご注文№」で検索ができないのですが、こちらは仕様でしょうか？もし可能でしたら、検索できるようにしていただきたいです。
②詳細画面で検索を行った際、「検索結果なし」の場合に何か表示で知らせることはできますでしょうか？以前のシステムではブラウザ検索を使用していたのですが、ブラウザ検索は検索結果なしの場合に「0/0」と表示されるので、それに代わるものがあるとわかりやすいです。</t>
  </si>
  <si>
    <t>納品書のCSVですが、新しい項目は全て一番右端に追加して頂くことになっていたかと思いますが、元々「備考1」は注文番号（行の注文番号）が入っていたようです。
なので、名前を「備考1」から「注文番号」に変えて頂いていたのだと思います。
その後ろの「備考2」は現状何が入っているのかわかりませんでした。
現状何のデータも落ちていないようであれば、「備考2」には注文番号（頭の注文番号）を入れていただくことは可能でしょうか？
「注文番号」「注文番号（ヘッダー）」「定価」「売＆値引計」の順番にして頂きたいです。
登録日時はCSVの出力時には必要ない項目なので削除してください。</t>
  </si>
  <si>
    <r>
      <rPr>
        <sz val="10"/>
        <color theme="1"/>
        <rFont val="Arial"/>
        <family val="2"/>
      </rPr>
      <t xml:space="preserve">アスコット小野様より&gt;
現状、
備考１←注文番号(明細)
備考２←行備考
予備１←商品ｺｰﾄﾞ
予備２←商品名・規格名・寸法
</t>
    </r>
    <r>
      <rPr>
        <sz val="10"/>
        <color rgb="FFFF0000"/>
        <rFont val="Arial"/>
        <family val="2"/>
      </rPr>
      <t>No.89で継続</t>
    </r>
  </si>
  <si>
    <t>請求書のCSVはまだ正式な並び順になっていないとのことでしたが、現在のCSVと同様に並べて頂いて、「備考1」には注文番号（行の注文番号）が入っているようなので、タイトルを「備考1」から「注文番号」に変更。
「備考2」は納品書と同様に現状何もデータが落ちていないようであれば、「備考2」に「注文番号（ヘッダー）」を入れる。
「伝票備考2」も同様に現状何もデータが落ちていないようであれば、「伝票備考2」に「受注番号」を入れる。
「登録日時」に「定価」を入れる。
その後に「売＆値引計」、「（請求）非課税対象金額）」、「（請求）8％対象金額）」、「（請求）8％消費税」、「（請求）10％対象金額）」、「（請求）10％消費税」として頂けないでしょうか。</t>
  </si>
  <si>
    <t>変更したい内容をExcelに入力しました。
変更可能でしょうか？</t>
  </si>
  <si>
    <t>Excelのとおり変更
#93に継続</t>
  </si>
  <si>
    <t>①通知メールの件名・送信元名
ここはiniファイルか何かで当社の方で変更できますか？
できるのであれば、一旦件名は現状のままで、送信元を「クリエイト株式会社WDS」として頂けないでしょうか。
②通知メールのURLで該当ページに飛ぶ件
該当ページとは、どの画面が開きますか？
PDFがそのまま開きますか？
その場合、ダウンロード済判定はどうなりますか？
③催促メール
どのような時に催促メールが送信されますか？
登録日以降、一定期間ダウンロードしていないものに対して送信されますか？
それとも、過去の伝票も含めてダウンロードしていないものがあった場合に送信されますか？
また、この催促メールは、送信する・しないをお客様自身（管理者画面でも）で設定することは可能ですか？</t>
  </si>
  <si>
    <r>
      <rPr>
        <sz val="10"/>
        <color theme="1"/>
        <rFont val="Arial"/>
        <family val="2"/>
      </rPr>
      <t xml:space="preserve">➀テンプレートを送付しますので確認ください。
送信元の名前の変更は可能です。
②パスワードを入力すると、そのままダウンロードが始まります。ダウンロード履歴には、画面からPDFボタンを押した時と同様に更新されます。
③仕様は以下の通りです。
・得意先の担当者毎に、通知を受け取るかどうかの区分を入力できるよにします。
・催促メールの対象は、該当担当者の登録日以降の伝票で、INIファイルで指定された期間を過ぎてもダウンロードされていない伝票（履歴がある場合は最新のもの）が対象になります。
・メールは、納品書の定時取込後に作成され、INIファイルで指定された時刻に発信されます。
</t>
    </r>
    <r>
      <rPr>
        <sz val="10"/>
        <color rgb="FFFF0000"/>
        <rFont val="Arial"/>
        <family val="2"/>
      </rPr>
      <t>8/10 高橋様より &gt; 納品書発行のお知らせですが、現在と同じ朝7時に送信でお願いいたします。</t>
    </r>
  </si>
  <si>
    <t>メールのテンプレートを修正・追加しました。
①inquiryは、当社に届くメールの文だけでしたので、inquiry2にお客様に届くメールの文を入力しました。
②password_inquiryは、再設定のメール文だけでしたので、password_inquiry2に再設定完了のメール文を入力しました。
{url}は、WEBダウンロードシステムにログインするURLです。
③会員登録完了通知を入力しました。
④催促メールを入力しました。</t>
  </si>
  <si>
    <t>➀PG実装済
②PG実装済
③PG実装済</t>
  </si>
  <si>
    <t>➀メールアドレス問い合わせのクリエイト様宛の送信先メールアドレスを教えてください。</t>
  </si>
  <si>
    <t>「メールアドレスの問い合わせ」の送信先
 wds-uketsuke@cr-net.co.jp
取り込み完了等のメールの送信先は
alert_invoice@cr-net.co.jp</t>
  </si>
  <si>
    <t>CSV・TSVデータの項目は、添付ファイルの様に変更をお願いいたします。
・納品書G列→そのまま
・納品書AF列→貴社ご注文№（明細）に名称変更
・納品書AG列→行備考に名称変更
・請求書AJ列→貴社ご注文№（明細）に名称変更
・請求書AK列→貴社ご注文№（ヘッダー）に名称変更・追加</t>
  </si>
  <si>
    <t>送信元のメールアドレスは何になりますか？
決まっていましたら教えてください。
invoice@wds.cr-net.co.jp
でしょうか？</t>
  </si>
  <si>
    <t>左記の通り設定</t>
  </si>
  <si>
    <t>納品書管理・請求書管理の検索欄の「納品日」を「取引年月日」に変更して頂けないでしょうか。
伝票日付＝納品日ではなく、伝票日付＝出荷日な為、表現を変えたいです。
また、納品書は「伝票日付」、請求書は「日付」と表現が違ったので、電子帳簿保存法の検索要件に合わせて「取引年月日」にしたいです。</t>
  </si>
  <si>
    <t>公開画面、管理画面両方で、催促メールの開始日を指定できるようにする。</t>
  </si>
  <si>
    <t>PY修正済</t>
  </si>
  <si>
    <t>公開画面で担当者を追加した際に、入力内容の確認画面でメールアドレスとパスワードが「変更なし」と表示されているのですが、
現在のシステム上ですと、メールアドレスは入力したものを表示し、パスワードは「＊＊＊＊＊＊＊＊＊＊＊＊」と表示されているため、現在のシステムに合わせていただくことは可能でしょうか？</t>
  </si>
  <si>
    <t>井本様</t>
  </si>
  <si>
    <t>➀送信元メールアドレス：　invoice@wds.cr-net.co.jpとしていただきたく思います。
②なお、「当アドレスへ返信は出来ません」等の記載を入れていただきたく思います。
③spf、dkim、dmarc、smtp-auth（submission port587対応）の設定を行っているため、wdsのサーバーに「invoice」というユーザーの作成が必要となります。
postfixのメールボックス設定でMaildir/としていたと思いますので、Maildir形式メールボックス作成も必要だと思います。（作成後はパーミッションにご注意ください）
④また、メールでPDFを直接ダウンロード出来るようになっていると思いますが、ダウンロードのアドレスが、localhost/createになっています。wds.cr-net.co.jpへ変更頂きたく思います。
⑤別件、wds.cr-net.co.jpへアクセスすると、Redhat Enterprise Linuxのサンプル画面が表示されます。セキュリティ上、サーバーに何を使っているか等は伏せたいと考えておりますので、wds.cr-net.co.jp/memberへリダイレクト頂くか、「It works」等の表示をお願い致します。</t>
  </si>
  <si>
    <r>
      <rPr>
        <sz val="10"/>
        <color theme="1"/>
        <rFont val="Arial"/>
        <family val="2"/>
      </rPr>
      <t xml:space="preserve">➀変更しました。
</t>
    </r>
    <r>
      <rPr>
        <sz val="10"/>
        <color rgb="FFFF0000"/>
        <rFont val="Arial"/>
        <family val="2"/>
      </rPr>
      <t xml:space="preserve">②高橋様＞テンプレート変更をお願いします。
→テンプレートに「このままご返信いただいてもお答えできませんのでご了承ください」入力されていたので解消済です。（髙橋）
</t>
    </r>
    <r>
      <rPr>
        <sz val="10"/>
        <color theme="1"/>
        <rFont val="Arial"/>
        <family val="2"/>
      </rPr>
      <t xml:space="preserve">③作成しました。パーミッションは井本様のフォルダと同じにしています。
④変更しました。
⑤It works!の表示で対応しました。
</t>
    </r>
  </si>
  <si>
    <t xml:space="preserve">①№54ですが、他の項目でエラーがあった時には、ドメインのエラーが表示されませんでした。
現在と同じく同時に表示することはできないでしょうか？
また、ドメイン縛りのメッセージを「ドメインの異なるメールアドレスは登録出来ません」に変更して頂きたいです。
</t>
  </si>
  <si>
    <r>
      <rPr>
        <sz val="10"/>
        <color theme="1"/>
        <rFont val="Arial"/>
        <family val="2"/>
      </rPr>
      <t xml:space="preserve">PY修正済
</t>
    </r>
    <r>
      <rPr>
        <sz val="10"/>
        <color rgb="FFFF0000"/>
        <rFont val="Arial"/>
        <family val="2"/>
      </rPr>
      <t xml:space="preserve">テストしようと思い、公開画面の登録情報変更画面で担当者の枠を追加し、何も入力しない状態で「入力内容の確認」を押したところ、「サーバ応答なし」になりました。
</t>
    </r>
    <r>
      <rPr>
        <sz val="10"/>
        <color theme="1"/>
        <rFont val="Arial"/>
        <family val="2"/>
      </rPr>
      <t>→8/25対応済</t>
    </r>
  </si>
  <si>
    <t>②管理者画面でドメインの違うメールアドレスを登録しようとしたところ、ドメインエラーとなりました。
現在と同じく公開画面ではドメイン縛りは入れますが、管理者画面では登録できるようにして頂けないでしょうか。
（ドメインが違う場合は、別途申請書を出して頂いて、当社で担当者追加・変更を行っています）</t>
  </si>
  <si>
    <t>③現在は、公開画面では最初に登録した「担当者1」とドメインが違う場合はエラーとしていますが、担当者1と担当者2のドメインが違う場合、どちらにも一致していない場合はエラーとすることは出来ますか？
できなければ、現状と同じく「担当者1」と違う場合はエラーとして頂きたいです。</t>
  </si>
  <si>
    <t>④№48ですが、№73でパンくずリストは修正されていましたが、下記画像のタイトル「登録情報変更」が変わっていませんでした。
「新規登録」に変更して頂けないでしょうか。</t>
  </si>
  <si>
    <t>⑤№77を確認しようと思いましたが、エラーと「サーバー応答なし」というメッセージが表示され、画面はローディング中のままになってしまいます。※先程お電話でお話した件です。
取り込みしようとしたデータを添付いたします。</t>
  </si>
  <si>
    <t>⑥№80のエラーチェックですが、URLの所にメッセージが2つ表示されました。
1つかPDFファイル欄のメッセージでしょうか？</t>
  </si>
  <si>
    <t>⑦お知らせにアップした際に、公開日が同日の場合（公開日を指定せずに登録した場合）、最新のものが一番上に表示されるようにして頂けないでしょうか？
例えば、システム不具合発生時の案内を出し、解消後に再び案内を出した時に最新のものが一番上に表示されるようにしたいです。
＜例：テストは一番最後に登録をしましたが、3行目になってしまっています。＞</t>
  </si>
  <si>
    <t>⑧公開画面でCSV・TSVをダウンロードした時に、「DL日付」に日付が入りませんでした。</t>
  </si>
  <si>
    <t>⑨通知メールのURLから直接ダウンロードした時の画面ですが、メールアドレスを入力する箇所が無いので、「メールアドレスをお忘れの場合」の表示は無くして頂けないでしょうか。
また、質問ですが、このパスワードは、ブラウザの機能で自動保存できるのでしょうか？
パスワードがわからなかったので（「pass0000」で試しましたが）試せなかったので教えてください。</t>
  </si>
  <si>
    <t>閲覧グループを新規作成して通知メールをONにしてください。（電話連絡済）</t>
  </si>
  <si>
    <t>別件で、メール本文の日付ですが、表示形式を「2023年8月18日」にして頂けないでしょうか。</t>
  </si>
  <si>
    <t>取り込み完了時に何も表示されず、処理が完了したかどうかがわかりづらかったのですが、「取り込み完了」のメッセージが表示される又は、添付ファイルの表示が初期に戻る、など何かわかるようにして頂くことは可能でしょうか？</t>
  </si>
  <si>
    <t>ファイル名をクリアして、メッセージを表示</t>
  </si>
  <si>
    <t>①「メール通知の有無」のチェックをデフォルトでどちらもチェックをつけた状態にしていただけないでしょうか？
②「担当者の枠を追加する」ボタンを押すと、入力していた情報が消えてしまうのですが、すでに入力している情報は保持した状態で担当者枠を追加することは可能でしょうか？</t>
  </si>
  <si>
    <t>MicrosoftEdgeから公開画面にログインする際に、
パスワード欄に目玉マークが二つ出てきてしまうのですが、これはブラウザの機能でしょうか？</t>
  </si>
  <si>
    <t>二つ目がでないように変更</t>
  </si>
  <si>
    <t>①版管理の「版数」ですが、最新のものが「1」になっていましたので、逆にして頂けないでしょうか。
最新のものが上に来ているのはそのままが良いです。</t>
  </si>
  <si>
    <t>②㈱シバタ・泉南営業所ですが、当月売上がゼロで、繰越・入金がある場合に、「詳細」をクリックすると「対象データがありません」と表示されます。
明細はありませんが、上部の「前回請求額～ご請求額」の部分だけを表示して頂くことはできないでしょうか。</t>
  </si>
  <si>
    <t>PYチェック</t>
  </si>
  <si>
    <t>③同じ会社・同じ締日で請求番号が違うものを2回取り込みした場合に、2行に分かれて表示されますが、新しくアップされたものが下に表示されていました。
最新のものが上に来るようにして頂けないでしょうか。</t>
  </si>
  <si>
    <t>⑤できるかどうかのご相談なんですが、通知メールのURLから直接ダウンロードして頂けるとなると、通常のログインをして頂く機会が無くなるので、「お知らせ」を見て頂けなってしまいます。
その為、通知メールのURLからアクセスした画面に、最新のお知らせを1つ載せて頂く等何か方法はないでしょうか？
事前の要望で出していなかった部分で申し訳ありません。</t>
  </si>
  <si>
    <t>No.117で継続</t>
  </si>
  <si>
    <t>⑥マニュアルのアップは、どこから行えば良いでしょうか？</t>
  </si>
  <si>
    <t>下記フォルダに保存してください。
フォルダ名：/home/aspac_invoice/www/public/manual
ファイル名：manual.pdf</t>
  </si>
  <si>
    <t>「5回連続～」「パスワードをお忘れの場合」「お知らせ」の順番にして頂けないでしょうか。
「お知らせ」は、案2の1行だけ表示して「＋もっと見る」にして頂けると嬉しいです。</t>
  </si>
  <si>
    <t>画像要望③</t>
  </si>
  <si>
    <t>①パスワード再設定画面の「送信完了」の画面の文ですが、「ご入力頂いた」→「ご入力いただいた」（現在と同じ）に変更して頂けないでしょうか。
また、「ページトップへ」→「ログイン画面」</t>
  </si>
  <si>
    <t>②パスワード再設定メールの有効期限切れ画面ですが、画面が以前のままになっていました。
下記のように変更して頂けないでしょうか。
・ヘッダー部分、「タイムアウトエラー」の文字の大きさ等を通常のタイムアウトエラーと同じにしてください。
・文章
　パスワード再設定ページの有効期限が過ぎました。
　お手数ですが、下記より再度パスワード再設定を行ってください。
パスワード再設定はこちら　←リンクをログイン画面の「パスワードをお忘れの場合」と同じにして頂きたいです。</t>
  </si>
  <si>
    <t>③パスワード再設定画面
・「新パスワード」の横に「半角英数混在8～20文字でお願いします。」の表示をお願いします。
・パスワードエラーの「新しいパスワードと新しいパスワード（確認用）の～」という風に”用”を追加してください。</t>
  </si>
  <si>
    <t>④3行目の文章を『「ログイン画面」ボタンより新しいパスワードでログインしてください。』に変更して頂けないでしょうか。
また、ボタンを併せて「ログイン画面」に変更お願いします。
⑤ボタンの色を他の登録画面と同じ色に変更して頂けないでしょうか。</t>
  </si>
  <si>
    <t>⑥パスワード再設定後、ログインしても「パスワードがロックされました」と表示され、ロックが解除できませんでした。
管理者画面から「ロック解除」はできました。</t>
  </si>
  <si>
    <t>解除ロジックの追加</t>
  </si>
  <si>
    <t>⑦登録情報変更画面の注意書きを「※半角数字混在8～20文字でお願いします。」（文字をプラス）に変更して頂けないでしょうか。</t>
  </si>
  <si>
    <t>また、催促メール通知の有無の開始日付ですが、お客様の案内文・マニュアルに画像を載せたいので、画面の修正を先にお願いすることは可能でしょうか？</t>
  </si>
  <si>
    <t>作成済み</t>
  </si>
  <si>
    <t>①メールアドレス問い合わせフォームのエラー表示で、電話番号欄のメッセージがズレていました。
修正して頂けないでしょうか。</t>
  </si>
  <si>
    <t>②メールアドレス問い合わせの送信完了画面も、パスワード再設定と同様に「ログイン画面」に変更して頂けないでしょうか。</t>
  </si>
  <si>
    <t>➀あと、質問なんですが、「invoice@wds.cr-net.co.jp」から送信される通知メールの送信履歴（送信できたかどうかのログ）を見る方法はないでしょうか？
現在のシステムでは、Googleでメールを送信している為、Googleのアカウントでログインすれば送信履歴を確認することができます。
お客様から問い合わせがあった際に、正常にメール送信が出来ているかどうかの確認をしたいので、何か方法があれば教えてください。
②また、メール送信をした時に、登録しているお客様のメールアドレスが間違っていた場合、通常のメールであればエラーが返って来ますが、「invoice@wds.cr-net.co.jp」は送信専用メールの為、エラーを受信できません。
これも何か良い方法をご存知でしたら教えてください。</t>
  </si>
  <si>
    <t>➀操作ログに「メール履歴」オプションを追加しました。
②送信前に、メールアドレス未達のチェックを入れました。➀のキーワードに「未達」と入力することにより、抽出できます。</t>
  </si>
  <si>
    <t>納品書のCSV・TSVデータですが、C列の伝票日付、F列の受注№、H列のご請求日をヘッダーだけではなく、全ての行に表示して頂くことはできないでしょうか？</t>
  </si>
  <si>
    <t>完了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</si>
</sst>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0">
    <numFmt numFmtId="6" formatCode="&quot;¥&quot;#,##0;[Red]&quot;¥&quot;\-#,##0"/>
    <numFmt numFmtId="41" formatCode="_ * #,##0_ ;_ * \-#,##0_ ;_ * &quot;-&quot;_ ;_ @_ "/>
    <numFmt numFmtId="43" formatCode="_ * #,##0.00_ ;_ * \-#,##0.00_ ;_ * &quot;-&quot;??_ ;_ @_ "/>
    <numFmt numFmtId="176" formatCode="yy/m/d"/>
    <numFmt numFmtId="177" formatCode="yyyy/mm/dd"/>
    <numFmt numFmtId="178" formatCode="0.0%"/>
    <numFmt numFmtId="179" formatCode="&quot;@&quot;#,##0.\-;&quot;@&quot;\-#,##0.\-"/>
    <numFmt numFmtId="180" formatCode="&quot;本体 &quot;0&quot;％&quot;"/>
    <numFmt numFmtId="181" formatCode="000000"/>
    <numFmt numFmtId="182" formatCode="#,##0;\-#,##0;&quot;-&quot;"/>
    <numFmt numFmtId="183" formatCode="yy/mm/dd"/>
    <numFmt numFmtId="184" formatCode="[&lt;=12]??&quot;月&quot;;[Red]&quot;??月&quot;"/>
    <numFmt numFmtId="185" formatCode="??&quot;時&quot;\ ??&quot;分&quot;"/>
    <numFmt numFmtId="186" formatCode="[&lt;=31]##&quot;日&quot;;[Red]&quot;??日&quot;"/>
    <numFmt numFmtId="187" formatCode="[&gt;=1997]####&quot;年&quot;;[Red]&quot;????年&quot;"/>
    <numFmt numFmtId="188" formatCode="\(General\)"/>
    <numFmt numFmtId="189" formatCode="\№#"/>
    <numFmt numFmtId="190" formatCode="\+#,##0;[Red]\-#,##0"/>
    <numFmt numFmtId="191" formatCode="m/dd&quot;～&quot;"/>
    <numFmt numFmtId="192" formatCode="m/dd"/>
    <numFmt numFmtId="193" formatCode="yyyy/m/d;@"/>
    <numFmt numFmtId="194" formatCode="#,##0.0_);\(#,##0.0\)"/>
    <numFmt numFmtId="195" formatCode="_(* #,##0.0000_);_(* \(#,##0.0000\);_(* &quot;-&quot;??_);_(@_)"/>
    <numFmt numFmtId="196" formatCode="0.0%;[Red]\(0.0%\)"/>
    <numFmt numFmtId="197" formatCode="0%;[Red]\(0%\)"/>
    <numFmt numFmtId="198" formatCode="_(&quot;$&quot;* #,##0.00_);_(&quot;$&quot;* \(#,##0.00\);_(&quot;$&quot;* &quot;-&quot;??_);_(@_)"/>
    <numFmt numFmtId="199" formatCode="0.0%;\(0.0%\)"/>
    <numFmt numFmtId="200" formatCode="d\.m\.yy"/>
    <numFmt numFmtId="201" formatCode="d\.mmm"/>
    <numFmt numFmtId="202" formatCode="&quot;$&quot;#,##0_);[Red]\(&quot;$&quot;#,##0\)"/>
    <numFmt numFmtId="203" formatCode="&quot;$&quot;#,##0.00_);[Red]\(&quot;$&quot;#,##0.00\)"/>
    <numFmt numFmtId="204" formatCode="0.00_)"/>
    <numFmt numFmtId="205" formatCode="0%;\(0%\)"/>
    <numFmt numFmtId="206" formatCode="&quot;   &quot;@"/>
    <numFmt numFmtId="207" formatCode="_(* #,##0_);_(* \(#,##0\);_(* &quot;-&quot;_)"/>
    <numFmt numFmtId="208" formatCode="#,##0.00&quot; F&quot;_);\(#,##0.00&quot; F&quot;\)"/>
    <numFmt numFmtId="209" formatCode="#,##0&quot; $&quot;;\-#,##0&quot; $&quot;"/>
    <numFmt numFmtId="210" formatCode="&quot;¥&quot;#,##0.00;[Red]&quot;¥&quot;&quot;¥&quot;&quot;¥&quot;&quot;¥&quot;\-#,##0.00"/>
    <numFmt numFmtId="211" formatCode="&quot;¥&quot;#,##0;[Red]&quot;¥&quot;&quot;¥&quot;&quot;¥&quot;&quot;¥&quot;\-#,##0"/>
    <numFmt numFmtId="212" formatCode="m&quot;/&quot;d"/>
  </numFmts>
  <fonts count="76">
    <font>
      <sz val="11"/>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i/>
      <u/>
      <sz val="11"/>
      <name val="ＭＳ Ｐゴシック"/>
      <family val="3"/>
      <charset val="128"/>
    </font>
    <font>
      <sz val="10"/>
      <name val="ＭＳ 明朝"/>
      <family val="1"/>
      <charset val="128"/>
    </font>
    <font>
      <sz val="9"/>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明朝"/>
      <family val="1"/>
      <charset val="128"/>
    </font>
    <font>
      <sz val="10"/>
      <name val="ＭＳ Ｐゴシック"/>
      <family val="3"/>
      <charset val="128"/>
    </font>
    <font>
      <sz val="10"/>
      <name val="ＭＳ Ｐ明朝"/>
      <family val="1"/>
      <charset val="128"/>
    </font>
    <font>
      <sz val="9"/>
      <name val="ＭＳ Ｐゴシック"/>
      <family val="3"/>
      <charset val="128"/>
    </font>
    <font>
      <u/>
      <sz val="14"/>
      <name val="ＭＳ Ｐゴシック"/>
      <family val="3"/>
      <charset val="128"/>
    </font>
    <font>
      <sz val="12"/>
      <name val="ＭＳ Ｐゴシック"/>
      <family val="3"/>
      <charset val="128"/>
    </font>
    <font>
      <b/>
      <sz val="15"/>
      <name val="ＭＳ ゴシック"/>
      <family val="3"/>
      <charset val="128"/>
    </font>
    <font>
      <sz val="14"/>
      <name val="ＭＳ Ｐゴシック"/>
      <family val="3"/>
      <charset val="128"/>
    </font>
    <font>
      <sz val="16"/>
      <name val="ＭＳ Ｐゴシック"/>
      <family val="3"/>
      <charset val="128"/>
    </font>
    <font>
      <u/>
      <sz val="16"/>
      <name val="ＭＳ Ｐゴシック"/>
      <family val="3"/>
      <charset val="128"/>
    </font>
    <font>
      <sz val="18"/>
      <name val="ＭＳ Ｐゴシック"/>
      <family val="3"/>
      <charset val="128"/>
    </font>
    <font>
      <sz val="11"/>
      <color rgb="FF9C6500"/>
      <name val="ＭＳ Ｐゴシック"/>
      <family val="3"/>
      <charset val="128"/>
      <scheme val="minor"/>
    </font>
    <font>
      <sz val="11"/>
      <color rgb="FF9C0006"/>
      <name val="ＭＳ Ｐゴシック"/>
      <family val="3"/>
      <charset val="128"/>
      <scheme val="minor"/>
    </font>
    <font>
      <b/>
      <sz val="11"/>
      <color rgb="FF3F3F3F"/>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20"/>
      <name val="ＭＳ Ｐゴシック"/>
      <family val="3"/>
      <charset val="128"/>
    </font>
    <font>
      <u/>
      <sz val="18"/>
      <name val="ＭＳ Ｐゴシック"/>
      <family val="3"/>
      <charset val="128"/>
    </font>
    <font>
      <u/>
      <sz val="20"/>
      <name val="ＭＳ Ｐゴシック"/>
      <family val="3"/>
      <charset val="128"/>
    </font>
    <font>
      <sz val="15"/>
      <name val="ＭＳ Ｐゴシック"/>
      <family val="3"/>
      <charset val="128"/>
    </font>
    <font>
      <b/>
      <sz val="10"/>
      <color rgb="FFFF0000"/>
      <name val="ＭＳ ゴシック"/>
      <family val="3"/>
      <charset val="128"/>
    </font>
    <font>
      <b/>
      <sz val="11"/>
      <color indexed="9"/>
      <name val="ＭＳ ゴシック"/>
      <family val="3"/>
      <charset val="128"/>
    </font>
    <font>
      <b/>
      <sz val="11"/>
      <color rgb="FFFF0000"/>
      <name val="ＭＳ ゴシック"/>
      <family val="3"/>
      <charset val="128"/>
    </font>
    <font>
      <u/>
      <sz val="11"/>
      <color indexed="36"/>
      <name val="ＭＳ Ｐゴシック"/>
      <family val="3"/>
      <charset val="128"/>
    </font>
    <font>
      <sz val="12"/>
      <name val="ＭＳ 明朝"/>
      <family val="1"/>
      <charset val="128"/>
    </font>
    <font>
      <sz val="8"/>
      <name val="Times New Roman"/>
      <family val="1"/>
    </font>
    <font>
      <sz val="10"/>
      <name val="Helv"/>
      <family val="2"/>
    </font>
    <font>
      <sz val="8"/>
      <name val="Arial"/>
      <family val="2"/>
    </font>
    <font>
      <sz val="11"/>
      <name val="明朝"/>
      <family val="1"/>
      <charset val="128"/>
    </font>
    <font>
      <sz val="10"/>
      <name val="MS Sans Serif"/>
      <family val="2"/>
    </font>
    <font>
      <b/>
      <i/>
      <sz val="16"/>
      <name val="Helv"/>
      <family val="2"/>
    </font>
    <font>
      <b/>
      <sz val="11"/>
      <name val="Helv"/>
      <family val="2"/>
    </font>
    <font>
      <sz val="10"/>
      <name val="ＭＳ ・団"/>
      <family val="1"/>
      <charset val="128"/>
    </font>
    <font>
      <sz val="11"/>
      <color theme="1"/>
      <name val="メイリオ"/>
      <family val="2"/>
      <charset val="128"/>
    </font>
    <font>
      <u/>
      <sz val="11"/>
      <color theme="10"/>
      <name val="メイリオ"/>
      <family val="2"/>
      <charset val="128"/>
    </font>
    <font>
      <b/>
      <sz val="18"/>
      <name val="ＭＳ ゴシック"/>
      <family val="3"/>
      <charset val="128"/>
    </font>
    <font>
      <sz val="10"/>
      <color theme="1"/>
      <name val="ＭＳ Ｐゴシック"/>
      <family val="2"/>
      <scheme val="minor"/>
    </font>
    <font>
      <sz val="10"/>
      <color theme="1"/>
      <name val="Arial"/>
      <family val="2"/>
    </font>
    <font>
      <sz val="10"/>
      <color rgb="FFFF0000"/>
      <name val="Arial"/>
      <family val="2"/>
    </font>
    <font>
      <sz val="10"/>
      <color rgb="FFFF0000"/>
      <name val="ＭＳ Ｐゴシック"/>
      <family val="2"/>
      <scheme val="minor"/>
    </font>
    <font>
      <u/>
      <sz val="10"/>
      <color rgb="FF0000FF"/>
      <name val="Arial"/>
      <family val="2"/>
    </font>
    <font>
      <u/>
      <sz val="10"/>
      <color rgb="FF1155CC"/>
      <name val="Arial"/>
      <family val="2"/>
    </font>
    <font>
      <sz val="10"/>
      <color rgb="FF000000"/>
      <name val="ＭＳ Ｐゴシック"/>
      <family val="2"/>
      <scheme val="minor"/>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rgb="FFFFEB9C"/>
      </patternFill>
    </fill>
    <fill>
      <patternFill patternType="solid">
        <fgColor rgb="FFFFC7CE"/>
      </patternFill>
    </fill>
    <fill>
      <patternFill patternType="solid">
        <fgColor rgb="FFF2F2F2"/>
      </patternFill>
    </fill>
    <fill>
      <patternFill patternType="solid">
        <fgColor rgb="FFC6EFCE"/>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6"/>
        <bgColor indexed="64"/>
      </patternFill>
    </fill>
  </fills>
  <borders count="49">
    <border>
      <left/>
      <right/>
      <top/>
      <bottom/>
      <diagonal/>
    </border>
    <border>
      <left style="thin">
        <color indexed="64"/>
      </left>
      <right style="thin">
        <color indexed="64"/>
      </right>
      <top style="dotted">
        <color indexed="64"/>
      </top>
      <bottom style="dotted">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hair">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s>
  <cellStyleXfs count="255">
    <xf numFmtId="0" fontId="0" fillId="0" borderId="0">
      <alignment vertical="center"/>
    </xf>
    <xf numFmtId="179" fontId="24" fillId="0" borderId="1" applyFont="0" applyFill="0" applyBorder="0" applyProtection="0">
      <protection locked="0"/>
    </xf>
    <xf numFmtId="6" fontId="24" fillId="0" borderId="1" applyFont="0" applyFill="0" applyBorder="0" applyProtection="0">
      <protection locked="0"/>
    </xf>
    <xf numFmtId="6" fontId="24" fillId="0" borderId="1" applyFont="0" applyFill="0" applyBorder="0" applyProtection="0">
      <protection locked="0"/>
    </xf>
    <xf numFmtId="180" fontId="25" fillId="0" borderId="0" applyFont="0" applyFill="0" applyBorder="0" applyProtection="0">
      <alignment horizontal="center"/>
    </xf>
    <xf numFmtId="181" fontId="25" fillId="0" borderId="0" applyFont="0" applyFill="0" applyBorder="0" applyProtection="0">
      <alignment horizontal="center"/>
    </xf>
    <xf numFmtId="38" fontId="24" fillId="0" borderId="1" applyFont="0" applyFill="0" applyBorder="0" applyProtection="0">
      <alignment horizontal="center"/>
      <protection locked="0"/>
    </xf>
    <xf numFmtId="178" fontId="24" fillId="0" borderId="1" applyFont="0" applyFill="0" applyBorder="0" applyProtection="0">
      <alignment horizontal="center"/>
      <protection locked="0"/>
    </xf>
    <xf numFmtId="2" fontId="24" fillId="0" borderId="1" applyFont="0" applyFill="0" applyBorder="0" applyProtection="0">
      <alignment horizontal="center"/>
      <protection locked="0"/>
    </xf>
    <xf numFmtId="0" fontId="3"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3"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3"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3"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3"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3"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3"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3"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182" fontId="26" fillId="0" borderId="0" applyFill="0" applyBorder="0" applyAlignment="0"/>
    <xf numFmtId="0" fontId="27" fillId="0" borderId="0">
      <alignment horizontal="left"/>
    </xf>
    <xf numFmtId="0" fontId="28" fillId="0" borderId="2" applyNumberFormat="0" applyAlignment="0" applyProtection="0">
      <alignment horizontal="left" vertical="center"/>
    </xf>
    <xf numFmtId="0" fontId="28" fillId="0" borderId="3">
      <alignment horizontal="left" vertical="center"/>
    </xf>
    <xf numFmtId="0" fontId="29" fillId="0" borderId="0"/>
    <xf numFmtId="4" fontId="27" fillId="0" borderId="0">
      <alignment horizontal="right"/>
    </xf>
    <xf numFmtId="4" fontId="30" fillId="0" borderId="0">
      <alignment horizontal="right"/>
    </xf>
    <xf numFmtId="0" fontId="31" fillId="0" borderId="0">
      <alignment horizontal="left"/>
    </xf>
    <xf numFmtId="0" fontId="32" fillId="0" borderId="0">
      <alignment horizont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0" borderId="4" applyNumberFormat="0" applyAlignment="0" applyProtection="0">
      <alignment vertical="center"/>
    </xf>
    <xf numFmtId="0" fontId="6" fillId="20" borderId="4" applyNumberFormat="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44" fillId="25" borderId="0" applyNumberFormat="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0" fontId="2" fillId="22" borderId="5" applyNumberFormat="0" applyFont="0" applyAlignment="0" applyProtection="0">
      <alignment vertical="center"/>
    </xf>
    <xf numFmtId="0" fontId="2" fillId="22" borderId="5" applyNumberFormat="0" applyFont="0" applyAlignment="0" applyProtection="0">
      <alignment vertical="center"/>
    </xf>
    <xf numFmtId="0" fontId="8" fillId="0" borderId="6" applyNumberFormat="0" applyFill="0" applyAlignment="0" applyProtection="0">
      <alignment vertical="center"/>
    </xf>
    <xf numFmtId="0" fontId="8" fillId="0" borderId="6" applyNumberFormat="0" applyFill="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5" fillId="26" borderId="0" applyNumberFormat="0" applyBorder="0" applyAlignment="0" applyProtection="0">
      <alignment vertical="center"/>
    </xf>
    <xf numFmtId="0" fontId="10" fillId="23" borderId="7" applyNumberFormat="0" applyAlignment="0" applyProtection="0">
      <alignment vertical="center"/>
    </xf>
    <xf numFmtId="0" fontId="10" fillId="23" borderId="7" applyNumberFormat="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184" fontId="35" fillId="0" borderId="8" applyFont="0" applyFill="0" applyBorder="0" applyAlignment="0" applyProtection="0">
      <alignment horizontal="center"/>
    </xf>
    <xf numFmtId="0" fontId="12"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185" fontId="35" fillId="0" borderId="0" applyFont="0" applyFill="0" applyBorder="0" applyAlignment="0" applyProtection="0">
      <alignment horizontal="left"/>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16" fillId="23" borderId="13" applyNumberFormat="0" applyAlignment="0" applyProtection="0">
      <alignment vertical="center"/>
    </xf>
    <xf numFmtId="0" fontId="46" fillId="27" borderId="35" applyNumberFormat="0" applyAlignment="0" applyProtection="0">
      <alignment vertical="center"/>
    </xf>
    <xf numFmtId="0" fontId="16" fillId="23" borderId="13"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6" fontId="2" fillId="0" borderId="0" applyFont="0" applyFill="0" applyBorder="0" applyAlignment="0" applyProtection="0">
      <alignment vertical="center"/>
    </xf>
    <xf numFmtId="186" fontId="35" fillId="0" borderId="8" applyFont="0" applyFill="0" applyBorder="0" applyAlignment="0" applyProtection="0">
      <alignment horizontal="center"/>
    </xf>
    <xf numFmtId="0" fontId="18" fillId="7" borderId="7" applyNumberFormat="0" applyAlignment="0" applyProtection="0">
      <alignment vertical="center"/>
    </xf>
    <xf numFmtId="0" fontId="18" fillId="7" borderId="7" applyNumberFormat="0" applyAlignment="0" applyProtection="0">
      <alignment vertical="center"/>
    </xf>
    <xf numFmtId="187" fontId="35" fillId="0" borderId="14" applyFont="0" applyFill="0" applyBorder="0" applyAlignment="0" applyProtection="0">
      <alignment horizontal="center"/>
    </xf>
    <xf numFmtId="0" fontId="47" fillId="0" borderId="0">
      <alignment vertical="center"/>
    </xf>
    <xf numFmtId="0" fontId="47" fillId="0" borderId="0">
      <alignment vertical="center"/>
    </xf>
    <xf numFmtId="0" fontId="2"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29" fillId="0" borderId="0"/>
    <xf numFmtId="0" fontId="2" fillId="0" borderId="0"/>
    <xf numFmtId="0" fontId="47" fillId="0" borderId="0">
      <alignment vertical="center"/>
    </xf>
    <xf numFmtId="0" fontId="47"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xf numFmtId="0" fontId="47"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alignment vertical="center"/>
    </xf>
    <xf numFmtId="0" fontId="47" fillId="0" borderId="0">
      <alignment vertical="center"/>
    </xf>
    <xf numFmtId="0" fontId="2" fillId="0" borderId="0"/>
    <xf numFmtId="0" fontId="47" fillId="0" borderId="0">
      <alignment vertical="center"/>
    </xf>
    <xf numFmtId="0" fontId="2" fillId="0" borderId="0"/>
    <xf numFmtId="0" fontId="47" fillId="0" borderId="0">
      <alignment vertical="center"/>
    </xf>
    <xf numFmtId="0" fontId="29" fillId="0" borderId="0"/>
    <xf numFmtId="0" fontId="2" fillId="0" borderId="0">
      <alignment vertical="center"/>
    </xf>
    <xf numFmtId="0" fontId="47" fillId="0" borderId="0">
      <alignment vertical="center"/>
    </xf>
    <xf numFmtId="0" fontId="1" fillId="0" borderId="0">
      <alignment vertical="center"/>
    </xf>
    <xf numFmtId="0" fontId="2" fillId="0" borderId="0"/>
    <xf numFmtId="0" fontId="33" fillId="0" borderId="0"/>
    <xf numFmtId="0" fontId="19" fillId="4" borderId="0" applyNumberFormat="0" applyBorder="0" applyAlignment="0" applyProtection="0">
      <alignment vertical="center"/>
    </xf>
    <xf numFmtId="0" fontId="48" fillId="28" borderId="0" applyNumberFormat="0" applyBorder="0" applyAlignment="0" applyProtection="0">
      <alignment vertical="center"/>
    </xf>
    <xf numFmtId="0" fontId="19" fillId="4" borderId="0" applyNumberFormat="0" applyBorder="0" applyAlignment="0" applyProtection="0">
      <alignment vertical="center"/>
    </xf>
    <xf numFmtId="0" fontId="36" fillId="0" borderId="0">
      <alignment vertical="center"/>
    </xf>
    <xf numFmtId="0" fontId="2" fillId="0" borderId="0"/>
    <xf numFmtId="6" fontId="24" fillId="0" borderId="1" applyFont="0" applyFill="0" applyBorder="0" applyProtection="0">
      <protection locked="0"/>
    </xf>
    <xf numFmtId="0" fontId="2" fillId="0" borderId="0"/>
    <xf numFmtId="0" fontId="57" fillId="0" borderId="48" applyNumberFormat="0" applyFont="0" applyFill="0" applyAlignment="0" applyProtection="0"/>
    <xf numFmtId="0" fontId="58" fillId="0" borderId="0">
      <alignment horizontal="center" wrapText="1"/>
      <protection locked="0"/>
    </xf>
    <xf numFmtId="194" fontId="59" fillId="0" borderId="0" applyFill="0" applyBorder="0" applyAlignment="0"/>
    <xf numFmtId="195" fontId="59" fillId="0" borderId="0" applyFill="0" applyBorder="0" applyAlignment="0"/>
    <xf numFmtId="196" fontId="59" fillId="0" borderId="0" applyFill="0" applyBorder="0" applyAlignment="0"/>
    <xf numFmtId="197" fontId="59" fillId="0" borderId="0" applyFill="0" applyBorder="0" applyAlignment="0"/>
    <xf numFmtId="198" fontId="59" fillId="0" borderId="0" applyFill="0" applyBorder="0" applyAlignment="0"/>
    <xf numFmtId="199" fontId="59" fillId="0" borderId="0" applyFill="0" applyBorder="0" applyAlignment="0"/>
    <xf numFmtId="194" fontId="59" fillId="0" borderId="0" applyFill="0" applyBorder="0" applyAlignment="0"/>
    <xf numFmtId="198" fontId="59" fillId="0" borderId="0" applyFont="0" applyFill="0" applyBorder="0" applyAlignment="0" applyProtection="0"/>
    <xf numFmtId="194" fontId="59" fillId="0" borderId="0" applyFont="0" applyFill="0" applyBorder="0" applyAlignment="0" applyProtection="0"/>
    <xf numFmtId="14" fontId="26" fillId="0" borderId="0" applyFill="0" applyBorder="0" applyAlignment="0"/>
    <xf numFmtId="198" fontId="59" fillId="0" borderId="0" applyFill="0" applyBorder="0" applyAlignment="0"/>
    <xf numFmtId="194" fontId="59" fillId="0" borderId="0" applyFill="0" applyBorder="0" applyAlignment="0"/>
    <xf numFmtId="198" fontId="59" fillId="0" borderId="0" applyFill="0" applyBorder="0" applyAlignment="0"/>
    <xf numFmtId="199" fontId="59" fillId="0" borderId="0" applyFill="0" applyBorder="0" applyAlignment="0"/>
    <xf numFmtId="194" fontId="59" fillId="0" borderId="0" applyFill="0" applyBorder="0" applyAlignment="0"/>
    <xf numFmtId="38" fontId="60" fillId="36" borderId="0" applyNumberFormat="0" applyBorder="0" applyAlignment="0" applyProtection="0"/>
    <xf numFmtId="10" fontId="60" fillId="37" borderId="17" applyNumberFormat="0" applyBorder="0" applyAlignment="0" applyProtection="0"/>
    <xf numFmtId="200" fontId="61" fillId="0" borderId="0" applyFont="0" applyFill="0" applyBorder="0" applyAlignment="0" applyProtection="0"/>
    <xf numFmtId="201" fontId="61" fillId="0" borderId="0" applyFont="0" applyFill="0" applyBorder="0" applyAlignment="0" applyProtection="0"/>
    <xf numFmtId="1" fontId="22" fillId="0" borderId="0" applyProtection="0">
      <protection locked="0"/>
    </xf>
    <xf numFmtId="198" fontId="59" fillId="0" borderId="0" applyFill="0" applyBorder="0" applyAlignment="0"/>
    <xf numFmtId="194" fontId="59" fillId="0" borderId="0" applyFill="0" applyBorder="0" applyAlignment="0"/>
    <xf numFmtId="198" fontId="59" fillId="0" borderId="0" applyFill="0" applyBorder="0" applyAlignment="0"/>
    <xf numFmtId="199" fontId="59" fillId="0" borderId="0" applyFill="0" applyBorder="0" applyAlignment="0"/>
    <xf numFmtId="194" fontId="59" fillId="0" borderId="0" applyFill="0" applyBorder="0" applyAlignment="0"/>
    <xf numFmtId="38" fontId="62" fillId="0" borderId="0" applyFont="0" applyFill="0" applyBorder="0" applyAlignment="0" applyProtection="0"/>
    <xf numFmtId="40" fontId="62" fillId="0" borderId="0" applyFont="0" applyFill="0" applyBorder="0" applyAlignment="0" applyProtection="0"/>
    <xf numFmtId="202" fontId="62" fillId="0" borderId="0" applyFont="0" applyFill="0" applyBorder="0" applyAlignment="0" applyProtection="0"/>
    <xf numFmtId="203" fontId="62" fillId="0" borderId="0" applyFont="0" applyFill="0" applyBorder="0" applyAlignment="0" applyProtection="0"/>
    <xf numFmtId="204" fontId="63" fillId="0" borderId="0"/>
    <xf numFmtId="14" fontId="58" fillId="0" borderId="0">
      <alignment horizontal="center" wrapText="1"/>
      <protection locked="0"/>
    </xf>
    <xf numFmtId="197" fontId="59" fillId="0" borderId="0" applyFont="0" applyFill="0" applyBorder="0" applyAlignment="0" applyProtection="0"/>
    <xf numFmtId="205" fontId="29" fillId="0" borderId="0" applyFont="0" applyFill="0" applyBorder="0" applyAlignment="0" applyProtection="0"/>
    <xf numFmtId="10" fontId="29" fillId="0" borderId="0" applyFont="0" applyFill="0" applyBorder="0" applyAlignment="0" applyProtection="0"/>
    <xf numFmtId="198" fontId="59" fillId="0" borderId="0" applyFill="0" applyBorder="0" applyAlignment="0"/>
    <xf numFmtId="194" fontId="59" fillId="0" borderId="0" applyFill="0" applyBorder="0" applyAlignment="0"/>
    <xf numFmtId="198" fontId="59" fillId="0" borderId="0" applyFill="0" applyBorder="0" applyAlignment="0"/>
    <xf numFmtId="199" fontId="59" fillId="0" borderId="0" applyFill="0" applyBorder="0" applyAlignment="0"/>
    <xf numFmtId="194" fontId="59" fillId="0" borderId="0" applyFill="0" applyBorder="0" applyAlignment="0"/>
    <xf numFmtId="0" fontId="62" fillId="0" borderId="0"/>
    <xf numFmtId="0" fontId="64" fillId="0" borderId="0"/>
    <xf numFmtId="49" fontId="26" fillId="0" borderId="0" applyFill="0" applyBorder="0" applyAlignment="0"/>
    <xf numFmtId="206" fontId="59" fillId="0" borderId="0" applyFill="0" applyBorder="0" applyAlignment="0"/>
    <xf numFmtId="207" fontId="59" fillId="0" borderId="0" applyFill="0" applyBorder="0" applyAlignment="0"/>
    <xf numFmtId="208" fontId="61" fillId="0" borderId="0" applyFont="0" applyFill="0" applyBorder="0" applyAlignment="0" applyProtection="0"/>
    <xf numFmtId="209" fontId="61" fillId="0" borderId="0" applyFont="0" applyFill="0" applyBorder="0" applyAlignment="0" applyProtection="0"/>
    <xf numFmtId="0" fontId="59" fillId="0" borderId="0"/>
    <xf numFmtId="0" fontId="29" fillId="0" borderId="0"/>
    <xf numFmtId="9" fontId="1" fillId="0" borderId="0" applyFont="0" applyFill="0" applyBorder="0" applyAlignment="0" applyProtection="0">
      <alignment vertical="center"/>
    </xf>
    <xf numFmtId="9" fontId="2" fillId="0" borderId="0" applyFont="0" applyFill="0" applyBorder="0" applyAlignment="0" applyProtection="0"/>
    <xf numFmtId="43" fontId="29" fillId="0" borderId="0" applyFont="0" applyFill="0" applyBorder="0" applyAlignment="0" applyProtection="0"/>
    <xf numFmtId="41" fontId="29"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xf numFmtId="0" fontId="16" fillId="23" borderId="13" applyNumberFormat="0" applyAlignment="0" applyProtection="0">
      <alignment vertical="center"/>
    </xf>
    <xf numFmtId="210" fontId="65" fillId="0" borderId="0" applyFont="0" applyFill="0" applyBorder="0" applyAlignment="0" applyProtection="0"/>
    <xf numFmtId="211" fontId="6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56" fillId="0" borderId="0" applyNumberFormat="0" applyFill="0" applyBorder="0" applyAlignment="0" applyProtection="0">
      <alignment vertical="top"/>
      <protection locked="0"/>
    </xf>
    <xf numFmtId="0" fontId="40" fillId="0" borderId="0"/>
    <xf numFmtId="0" fontId="19" fillId="4" borderId="0" applyNumberFormat="0" applyBorder="0" applyAlignment="0" applyProtection="0">
      <alignment vertical="center"/>
    </xf>
    <xf numFmtId="0" fontId="66" fillId="0" borderId="0">
      <alignment vertical="center"/>
    </xf>
    <xf numFmtId="0" fontId="67" fillId="0" borderId="0" applyNumberFormat="0" applyFill="0" applyBorder="0" applyAlignment="0" applyProtection="0">
      <alignment vertical="center"/>
    </xf>
    <xf numFmtId="38" fontId="66" fillId="0" borderId="0" applyFont="0" applyFill="0" applyBorder="0" applyAlignment="0" applyProtection="0">
      <alignment vertical="center"/>
    </xf>
  </cellStyleXfs>
  <cellXfs count="228">
    <xf numFmtId="0" fontId="0" fillId="0" borderId="0" xfId="0">
      <alignment vertical="center"/>
    </xf>
    <xf numFmtId="0" fontId="0" fillId="0" borderId="0" xfId="0" applyAlignment="1">
      <alignment horizontal="center" vertical="center"/>
    </xf>
    <xf numFmtId="177" fontId="0" fillId="0" borderId="0" xfId="0" applyNumberFormat="1">
      <alignment vertical="center"/>
    </xf>
    <xf numFmtId="183" fontId="0" fillId="0" borderId="0" xfId="0" applyNumberFormat="1" applyAlignment="1">
      <alignment horizontal="center" vertical="center"/>
    </xf>
    <xf numFmtId="0" fontId="0" fillId="0" borderId="0" xfId="0" applyAlignment="1">
      <alignment horizontal="left" vertical="center" wrapText="1"/>
    </xf>
    <xf numFmtId="183" fontId="34" fillId="0" borderId="0" xfId="0" applyNumberFormat="1" applyFont="1" applyAlignment="1">
      <alignment horizontal="center" vertical="center"/>
    </xf>
    <xf numFmtId="183" fontId="22" fillId="29" borderId="0" xfId="178" applyNumberFormat="1" applyFont="1" applyFill="1" applyAlignment="1">
      <alignment horizontal="center" vertical="center" wrapText="1"/>
    </xf>
    <xf numFmtId="0" fontId="21" fillId="29" borderId="0" xfId="178" applyFont="1" applyFill="1" applyAlignment="1">
      <alignment horizontal="left" vertical="center" wrapText="1"/>
    </xf>
    <xf numFmtId="0" fontId="0" fillId="29" borderId="0" xfId="0" applyFill="1" applyAlignment="1">
      <alignment horizontal="center" vertical="center"/>
    </xf>
    <xf numFmtId="0" fontId="21" fillId="29" borderId="0" xfId="178" applyFont="1" applyFill="1" applyAlignment="1">
      <alignment horizontal="center" vertical="center" shrinkToFit="1"/>
    </xf>
    <xf numFmtId="183" fontId="21" fillId="29" borderId="0" xfId="178" applyNumberFormat="1" applyFont="1" applyFill="1" applyAlignment="1">
      <alignment horizontal="center" vertical="center" shrinkToFit="1"/>
    </xf>
    <xf numFmtId="0" fontId="21" fillId="29" borderId="0" xfId="178" applyFont="1" applyFill="1" applyAlignment="1">
      <alignment vertical="top" wrapText="1"/>
    </xf>
    <xf numFmtId="176" fontId="22" fillId="29" borderId="0" xfId="178" applyNumberFormat="1" applyFont="1" applyFill="1" applyAlignment="1">
      <alignment horizontal="right" vertical="center"/>
    </xf>
    <xf numFmtId="176" fontId="22" fillId="29" borderId="0" xfId="178" applyNumberFormat="1" applyFont="1" applyFill="1" applyAlignment="1">
      <alignment vertical="top"/>
    </xf>
    <xf numFmtId="0" fontId="21" fillId="29" borderId="0" xfId="178" applyFont="1" applyFill="1" applyAlignment="1">
      <alignment horizontal="center" vertical="top" wrapText="1"/>
    </xf>
    <xf numFmtId="177" fontId="0" fillId="29" borderId="0" xfId="0" applyNumberFormat="1" applyFill="1">
      <alignment vertical="center"/>
    </xf>
    <xf numFmtId="0" fontId="0" fillId="29" borderId="0" xfId="0" applyFill="1">
      <alignment vertical="center"/>
    </xf>
    <xf numFmtId="0" fontId="37" fillId="0" borderId="0" xfId="0" applyFont="1">
      <alignment vertical="center"/>
    </xf>
    <xf numFmtId="0" fontId="0" fillId="0" borderId="0" xfId="0" applyAlignment="1">
      <alignment vertical="top"/>
    </xf>
    <xf numFmtId="0" fontId="38" fillId="0" borderId="0" xfId="0" applyFont="1">
      <alignment vertical="center"/>
    </xf>
    <xf numFmtId="0" fontId="39" fillId="29" borderId="0" xfId="178" applyFont="1" applyFill="1" applyAlignment="1">
      <alignment horizontal="left" vertical="center"/>
    </xf>
    <xf numFmtId="177" fontId="38" fillId="29" borderId="0" xfId="0" applyNumberFormat="1" applyFont="1" applyFill="1">
      <alignment vertical="center"/>
    </xf>
    <xf numFmtId="0" fontId="0" fillId="0" borderId="0" xfId="0" applyAlignment="1">
      <alignment horizontal="center" vertical="center" shrinkToFit="1"/>
    </xf>
    <xf numFmtId="0" fontId="0" fillId="0" borderId="0" xfId="0" applyAlignment="1">
      <alignment vertical="center" shrinkToFi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38" fillId="0" borderId="0" xfId="0" applyFont="1" applyAlignment="1">
      <alignment horizontal="center" vertical="center"/>
    </xf>
    <xf numFmtId="0" fontId="0" fillId="29" borderId="0" xfId="0" applyFill="1" applyAlignment="1">
      <alignment horizontal="center" vertical="top" wrapText="1" shrinkToFit="1"/>
    </xf>
    <xf numFmtId="0" fontId="0" fillId="0" borderId="0" xfId="0" applyAlignment="1">
      <alignment horizontal="center" vertical="top" wrapText="1" shrinkToFit="1"/>
    </xf>
    <xf numFmtId="0" fontId="0" fillId="0" borderId="0" xfId="0" applyAlignment="1">
      <alignment vertical="center" wrapText="1"/>
    </xf>
    <xf numFmtId="0" fontId="0" fillId="32" borderId="15" xfId="0" applyFill="1" applyBorder="1" applyAlignment="1">
      <alignment horizontal="center" vertical="center" shrinkToFit="1"/>
    </xf>
    <xf numFmtId="0" fontId="0" fillId="33" borderId="15" xfId="0" applyFill="1" applyBorder="1" applyAlignment="1">
      <alignment horizontal="center" vertical="center" shrinkToFit="1"/>
    </xf>
    <xf numFmtId="38" fontId="0" fillId="0" borderId="16" xfId="0" applyNumberFormat="1" applyBorder="1">
      <alignment vertical="center"/>
    </xf>
    <xf numFmtId="38" fontId="0" fillId="0" borderId="17" xfId="0" applyNumberFormat="1" applyBorder="1">
      <alignment vertical="center"/>
    </xf>
    <xf numFmtId="38" fontId="2" fillId="0" borderId="28" xfId="110" applyFont="1" applyBorder="1">
      <alignment vertical="center"/>
    </xf>
    <xf numFmtId="0" fontId="40" fillId="0" borderId="0" xfId="0" applyFont="1">
      <alignment vertical="center"/>
    </xf>
    <xf numFmtId="38" fontId="38" fillId="0" borderId="21" xfId="0" applyNumberFormat="1" applyFont="1" applyBorder="1" applyAlignment="1">
      <alignment horizontal="center" vertical="center" shrinkToFit="1"/>
    </xf>
    <xf numFmtId="38" fontId="38" fillId="0" borderId="16" xfId="0" applyNumberFormat="1" applyFont="1" applyBorder="1" applyAlignment="1">
      <alignment horizontal="center" vertical="center" shrinkToFit="1"/>
    </xf>
    <xf numFmtId="0" fontId="38" fillId="0" borderId="16" xfId="0" applyFont="1" applyBorder="1" applyAlignment="1">
      <alignment vertical="center" shrinkToFit="1"/>
    </xf>
    <xf numFmtId="38" fontId="38" fillId="0" borderId="17" xfId="0" applyNumberFormat="1" applyFont="1" applyBorder="1" applyAlignment="1">
      <alignment horizontal="center" vertical="center" shrinkToFit="1"/>
    </xf>
    <xf numFmtId="0" fontId="38" fillId="0" borderId="17" xfId="0" applyFont="1" applyBorder="1" applyAlignment="1">
      <alignment vertical="center" shrinkToFit="1"/>
    </xf>
    <xf numFmtId="0" fontId="38" fillId="0" borderId="21" xfId="0" applyFont="1" applyBorder="1" applyAlignment="1">
      <alignment vertical="center" shrinkToFit="1"/>
    </xf>
    <xf numFmtId="38" fontId="38" fillId="0" borderId="27" xfId="110" applyFont="1" applyBorder="1" applyAlignment="1">
      <alignment horizontal="right" vertical="center" shrinkToFit="1"/>
    </xf>
    <xf numFmtId="188" fontId="38" fillId="0" borderId="23" xfId="0" applyNumberFormat="1" applyFont="1" applyBorder="1" applyAlignment="1">
      <alignment vertical="center" shrinkToFit="1"/>
    </xf>
    <xf numFmtId="38" fontId="38" fillId="0" borderId="15" xfId="110" applyFont="1" applyBorder="1" applyAlignment="1">
      <alignment vertical="center" shrinkToFit="1"/>
    </xf>
    <xf numFmtId="0" fontId="38" fillId="0" borderId="15" xfId="0" applyFont="1" applyBorder="1" applyAlignment="1">
      <alignment vertical="center" shrinkToFit="1"/>
    </xf>
    <xf numFmtId="38" fontId="38" fillId="0" borderId="15" xfId="0" applyNumberFormat="1" applyFont="1" applyBorder="1" applyAlignment="1">
      <alignment vertical="center" shrinkToFit="1"/>
    </xf>
    <xf numFmtId="0" fontId="34" fillId="0" borderId="0" xfId="0" applyFont="1" applyAlignment="1">
      <alignment horizontal="left" vertical="center" shrinkToFit="1"/>
    </xf>
    <xf numFmtId="0" fontId="41" fillId="0" borderId="0" xfId="0" applyFont="1">
      <alignment vertical="center"/>
    </xf>
    <xf numFmtId="0" fontId="40" fillId="0" borderId="0" xfId="0" applyFont="1" applyAlignment="1">
      <alignment horizontal="right" vertical="center"/>
    </xf>
    <xf numFmtId="0" fontId="43" fillId="0" borderId="0" xfId="0" applyFont="1">
      <alignment vertical="center"/>
    </xf>
    <xf numFmtId="38" fontId="0" fillId="0" borderId="0" xfId="0" applyNumberFormat="1">
      <alignment vertical="center"/>
    </xf>
    <xf numFmtId="0" fontId="0" fillId="0" borderId="21" xfId="0" applyBorder="1">
      <alignment vertical="center"/>
    </xf>
    <xf numFmtId="0" fontId="0" fillId="0" borderId="27" xfId="0" applyBorder="1">
      <alignment vertical="center"/>
    </xf>
    <xf numFmtId="0" fontId="0" fillId="0" borderId="16" xfId="0" applyBorder="1">
      <alignment vertical="center"/>
    </xf>
    <xf numFmtId="0" fontId="0" fillId="0" borderId="17" xfId="0" applyBorder="1">
      <alignment vertical="center"/>
    </xf>
    <xf numFmtId="0" fontId="42" fillId="0" borderId="0" xfId="0" applyFont="1">
      <alignment vertical="center"/>
    </xf>
    <xf numFmtId="0" fontId="49" fillId="0" borderId="0" xfId="0" applyFont="1">
      <alignment vertical="center"/>
    </xf>
    <xf numFmtId="0" fontId="41" fillId="0" borderId="0" xfId="0" applyFont="1" applyAlignment="1">
      <alignment horizontal="right" vertical="center"/>
    </xf>
    <xf numFmtId="0" fontId="50" fillId="0" borderId="0" xfId="0" applyFont="1">
      <alignment vertical="center"/>
    </xf>
    <xf numFmtId="0" fontId="51" fillId="0" borderId="0" xfId="0" applyFont="1">
      <alignment vertical="center"/>
    </xf>
    <xf numFmtId="20" fontId="43" fillId="0" borderId="0" xfId="0" applyNumberFormat="1" applyFont="1">
      <alignment vertical="center"/>
    </xf>
    <xf numFmtId="0" fontId="40" fillId="0" borderId="0" xfId="0" applyFont="1" applyAlignment="1">
      <alignment horizontal="left" vertical="center"/>
    </xf>
    <xf numFmtId="0" fontId="41" fillId="0" borderId="0" xfId="0" applyFont="1" applyAlignment="1">
      <alignment vertical="center" wrapText="1"/>
    </xf>
    <xf numFmtId="38" fontId="41" fillId="0" borderId="17" xfId="110" applyFont="1" applyFill="1" applyBorder="1" applyAlignment="1">
      <alignment vertical="center" shrinkToFit="1"/>
    </xf>
    <xf numFmtId="0" fontId="41" fillId="0" borderId="17" xfId="0" applyFont="1" applyBorder="1" applyAlignment="1">
      <alignment vertical="center" shrinkToFit="1"/>
    </xf>
    <xf numFmtId="0" fontId="41" fillId="0" borderId="17" xfId="0" applyFont="1" applyBorder="1" applyAlignment="1">
      <alignment horizontal="right" vertical="center"/>
    </xf>
    <xf numFmtId="188" fontId="41" fillId="0" borderId="17" xfId="0" applyNumberFormat="1" applyFont="1" applyBorder="1" applyAlignment="1">
      <alignment vertical="center" shrinkToFit="1"/>
    </xf>
    <xf numFmtId="38" fontId="41" fillId="0" borderId="15" xfId="110" applyFont="1" applyFill="1" applyBorder="1" applyAlignment="1">
      <alignment vertical="center" shrinkToFit="1"/>
    </xf>
    <xf numFmtId="0" fontId="41" fillId="0" borderId="15" xfId="0" applyFont="1" applyBorder="1" applyAlignment="1">
      <alignment vertical="center" shrinkToFit="1"/>
    </xf>
    <xf numFmtId="38" fontId="41" fillId="0" borderId="15" xfId="0" applyNumberFormat="1" applyFont="1" applyBorder="1" applyAlignment="1">
      <alignment vertical="center" shrinkToFit="1"/>
    </xf>
    <xf numFmtId="38" fontId="41" fillId="0" borderId="0" xfId="0" applyNumberFormat="1" applyFont="1">
      <alignment vertical="center"/>
    </xf>
    <xf numFmtId="38" fontId="41" fillId="0" borderId="16" xfId="110" applyFont="1" applyFill="1" applyBorder="1" applyAlignment="1">
      <alignment vertical="center" shrinkToFit="1"/>
    </xf>
    <xf numFmtId="38" fontId="41" fillId="0" borderId="0" xfId="110" applyFont="1" applyBorder="1">
      <alignment vertical="center"/>
    </xf>
    <xf numFmtId="0" fontId="41" fillId="0" borderId="15" xfId="0" applyFont="1" applyBorder="1" applyAlignment="1">
      <alignment horizontal="center" vertical="center" wrapText="1"/>
    </xf>
    <xf numFmtId="0" fontId="41" fillId="0" borderId="32" xfId="0" applyFont="1" applyBorder="1" applyAlignment="1">
      <alignment horizontal="center" vertical="center" shrinkToFit="1"/>
    </xf>
    <xf numFmtId="0" fontId="41" fillId="0" borderId="30" xfId="0" applyFont="1" applyBorder="1" applyAlignment="1">
      <alignment horizontal="center" vertical="center" shrinkToFit="1"/>
    </xf>
    <xf numFmtId="0" fontId="41" fillId="0" borderId="15" xfId="0" applyFont="1" applyBorder="1" applyAlignment="1">
      <alignment horizontal="center" vertical="center" shrinkToFit="1"/>
    </xf>
    <xf numFmtId="0" fontId="41" fillId="0" borderId="16" xfId="0" applyFont="1" applyBorder="1" applyAlignment="1">
      <alignment horizontal="center" vertical="center"/>
    </xf>
    <xf numFmtId="0" fontId="41" fillId="0" borderId="34" xfId="0" applyFont="1" applyBorder="1" applyAlignment="1">
      <alignment vertical="center" shrinkToFit="1"/>
    </xf>
    <xf numFmtId="0" fontId="41" fillId="0" borderId="26" xfId="0" applyFont="1" applyBorder="1" applyAlignment="1">
      <alignment vertical="center" shrinkToFit="1"/>
    </xf>
    <xf numFmtId="0" fontId="41" fillId="0" borderId="16" xfId="0" applyFont="1" applyBorder="1" applyAlignment="1">
      <alignment vertical="center" shrinkToFit="1"/>
    </xf>
    <xf numFmtId="0" fontId="41" fillId="0" borderId="33" xfId="0" applyFont="1" applyBorder="1" applyAlignment="1">
      <alignment vertical="center" shrinkToFit="1"/>
    </xf>
    <xf numFmtId="0" fontId="41" fillId="0" borderId="23" xfId="0" applyFont="1" applyBorder="1" applyAlignment="1">
      <alignment vertical="center" shrinkToFit="1"/>
    </xf>
    <xf numFmtId="0" fontId="41" fillId="0" borderId="15" xfId="0" applyFont="1" applyBorder="1" applyAlignment="1">
      <alignment horizontal="center" vertical="center"/>
    </xf>
    <xf numFmtId="0" fontId="41" fillId="0" borderId="32" xfId="0" applyFont="1" applyBorder="1" applyAlignment="1">
      <alignment vertical="center" shrinkToFit="1"/>
    </xf>
    <xf numFmtId="0" fontId="41" fillId="0" borderId="30" xfId="0" applyFont="1" applyBorder="1" applyAlignment="1">
      <alignment vertical="center" shrinkToFit="1"/>
    </xf>
    <xf numFmtId="0" fontId="41" fillId="0" borderId="0" xfId="0" applyFont="1" applyAlignment="1">
      <alignment vertical="center" shrinkToFit="1"/>
    </xf>
    <xf numFmtId="0" fontId="41" fillId="0" borderId="0" xfId="0" applyFont="1" applyAlignment="1">
      <alignment horizontal="left" vertical="center" indent="1"/>
    </xf>
    <xf numFmtId="38" fontId="38" fillId="0" borderId="31" xfId="110" applyFont="1" applyBorder="1" applyAlignment="1">
      <alignment vertical="center" shrinkToFit="1"/>
    </xf>
    <xf numFmtId="38" fontId="38" fillId="0" borderId="16" xfId="110" applyFont="1" applyBorder="1" applyAlignment="1">
      <alignment vertical="center" shrinkToFit="1"/>
    </xf>
    <xf numFmtId="0" fontId="0" fillId="32" borderId="29" xfId="0" applyFill="1" applyBorder="1" applyAlignment="1">
      <alignment horizontal="center" vertical="center" shrinkToFit="1"/>
    </xf>
    <xf numFmtId="0" fontId="41" fillId="0" borderId="17" xfId="0" applyFont="1" applyBorder="1" applyAlignment="1">
      <alignment horizontal="center" vertical="center"/>
    </xf>
    <xf numFmtId="38" fontId="38" fillId="0" borderId="17" xfId="110" applyFont="1" applyBorder="1" applyAlignment="1">
      <alignment vertical="center" shrinkToFit="1"/>
    </xf>
    <xf numFmtId="188" fontId="38" fillId="0" borderId="17" xfId="0" applyNumberFormat="1" applyFont="1" applyBorder="1" applyAlignment="1">
      <alignment vertical="center" shrinkToFit="1"/>
    </xf>
    <xf numFmtId="0" fontId="38" fillId="0" borderId="0" xfId="0" applyFont="1" applyAlignment="1">
      <alignment horizontal="right" vertical="center"/>
    </xf>
    <xf numFmtId="0" fontId="41" fillId="0" borderId="17" xfId="0" applyFont="1" applyBorder="1" applyAlignment="1">
      <alignment horizontal="center" vertical="center" shrinkToFit="1"/>
    </xf>
    <xf numFmtId="38" fontId="41" fillId="0" borderId="22" xfId="0" applyNumberFormat="1" applyFont="1" applyBorder="1" applyAlignment="1">
      <alignment horizontal="center" vertical="center" shrinkToFit="1"/>
    </xf>
    <xf numFmtId="0" fontId="43" fillId="0" borderId="0" xfId="0" applyFont="1" applyAlignment="1">
      <alignment horizontal="left" vertical="center" indent="2"/>
    </xf>
    <xf numFmtId="0" fontId="42" fillId="0" borderId="0" xfId="0" applyFont="1" applyAlignment="1">
      <alignment horizontal="left" vertical="center" indent="1"/>
    </xf>
    <xf numFmtId="0" fontId="42" fillId="0" borderId="0" xfId="0" applyFont="1" applyAlignment="1">
      <alignment horizontal="left" vertical="center" indent="2"/>
    </xf>
    <xf numFmtId="189" fontId="41" fillId="0" borderId="0" xfId="0" applyNumberFormat="1" applyFont="1" applyAlignment="1">
      <alignment horizontal="left" vertical="center"/>
    </xf>
    <xf numFmtId="0" fontId="40" fillId="0" borderId="0" xfId="0" applyFont="1" applyAlignment="1">
      <alignment vertical="center" shrinkToFit="1"/>
    </xf>
    <xf numFmtId="0" fontId="41" fillId="0" borderId="0" xfId="0" applyFont="1" applyAlignment="1">
      <alignment horizontal="center" vertical="center"/>
    </xf>
    <xf numFmtId="0" fontId="41" fillId="0" borderId="0" xfId="0" applyFont="1" applyAlignment="1">
      <alignment horizontal="left" vertical="center" indent="2"/>
    </xf>
    <xf numFmtId="0" fontId="52" fillId="0" borderId="0" xfId="0" applyFont="1">
      <alignment vertical="center"/>
    </xf>
    <xf numFmtId="38" fontId="38" fillId="0" borderId="21" xfId="0" applyNumberFormat="1" applyFont="1" applyBorder="1" applyAlignment="1">
      <alignment vertical="center" shrinkToFit="1"/>
    </xf>
    <xf numFmtId="190" fontId="41" fillId="0" borderId="16" xfId="110" applyNumberFormat="1" applyFont="1" applyFill="1" applyBorder="1" applyAlignment="1">
      <alignment vertical="center" shrinkToFit="1"/>
    </xf>
    <xf numFmtId="0" fontId="41" fillId="0" borderId="17" xfId="0" applyFont="1" applyBorder="1">
      <alignment vertical="center"/>
    </xf>
    <xf numFmtId="190" fontId="41" fillId="0" borderId="17" xfId="110" applyNumberFormat="1" applyFont="1" applyFill="1" applyBorder="1" applyAlignment="1">
      <alignment vertical="center" shrinkToFit="1"/>
    </xf>
    <xf numFmtId="191" fontId="0" fillId="0" borderId="17" xfId="0" applyNumberFormat="1" applyBorder="1">
      <alignment vertical="center"/>
    </xf>
    <xf numFmtId="0" fontId="0" fillId="35" borderId="17" xfId="0" applyFill="1" applyBorder="1">
      <alignment vertical="center"/>
    </xf>
    <xf numFmtId="0" fontId="0" fillId="35" borderId="17" xfId="0" applyFill="1" applyBorder="1" applyAlignment="1">
      <alignment vertical="center" shrinkToFit="1"/>
    </xf>
    <xf numFmtId="38" fontId="2" fillId="0" borderId="0" xfId="110" applyFont="1" applyFill="1" applyBorder="1">
      <alignment vertical="center"/>
    </xf>
    <xf numFmtId="38" fontId="38" fillId="0" borderId="24" xfId="110" applyFont="1" applyBorder="1" applyAlignment="1">
      <alignment vertical="center" shrinkToFit="1"/>
    </xf>
    <xf numFmtId="0" fontId="0" fillId="0" borderId="38" xfId="0" applyBorder="1">
      <alignment vertical="center"/>
    </xf>
    <xf numFmtId="0" fontId="34" fillId="0" borderId="0" xfId="0" applyFont="1" applyAlignment="1">
      <alignment horizontal="left" vertical="center"/>
    </xf>
    <xf numFmtId="0" fontId="34" fillId="0" borderId="0" xfId="0" applyFont="1">
      <alignment vertical="center"/>
    </xf>
    <xf numFmtId="0" fontId="53" fillId="31" borderId="18" xfId="178" applyFont="1" applyFill="1" applyBorder="1" applyAlignment="1">
      <alignment horizontal="center" vertical="center" wrapText="1" shrinkToFit="1"/>
    </xf>
    <xf numFmtId="192" fontId="0" fillId="0" borderId="0" xfId="0" applyNumberFormat="1">
      <alignment vertical="center"/>
    </xf>
    <xf numFmtId="191" fontId="0" fillId="0" borderId="22" xfId="0" applyNumberFormat="1" applyBorder="1">
      <alignment vertical="center"/>
    </xf>
    <xf numFmtId="38" fontId="38" fillId="0" borderId="27" xfId="110" applyFont="1" applyBorder="1" applyAlignment="1">
      <alignment vertical="center" shrinkToFit="1"/>
    </xf>
    <xf numFmtId="0" fontId="0" fillId="0" borderId="39" xfId="0" applyBorder="1">
      <alignment vertical="center"/>
    </xf>
    <xf numFmtId="0" fontId="0" fillId="0" borderId="0" xfId="0" applyAlignment="1">
      <alignment horizontal="right" vertical="center"/>
    </xf>
    <xf numFmtId="0" fontId="0" fillId="0" borderId="15" xfId="0" applyBorder="1">
      <alignment vertical="center"/>
    </xf>
    <xf numFmtId="188" fontId="38" fillId="0" borderId="16" xfId="0" applyNumberFormat="1" applyFont="1" applyBorder="1" applyAlignment="1">
      <alignment vertical="center" shrinkToFit="1"/>
    </xf>
    <xf numFmtId="38" fontId="38" fillId="0" borderId="15" xfId="0" applyNumberFormat="1" applyFont="1" applyBorder="1" applyAlignment="1">
      <alignment horizontal="center" vertical="center" shrinkToFit="1"/>
    </xf>
    <xf numFmtId="38" fontId="0" fillId="0" borderId="15" xfId="0" applyNumberFormat="1" applyBorder="1">
      <alignment vertical="center"/>
    </xf>
    <xf numFmtId="0" fontId="0" fillId="0" borderId="15" xfId="0" applyBorder="1" applyAlignment="1">
      <alignment horizontal="center" vertical="center"/>
    </xf>
    <xf numFmtId="0" fontId="0" fillId="0" borderId="29" xfId="0" applyBorder="1" applyAlignment="1">
      <alignment horizontal="center" vertical="center"/>
    </xf>
    <xf numFmtId="188" fontId="38" fillId="0" borderId="24" xfId="0" applyNumberFormat="1" applyFont="1" applyBorder="1" applyAlignment="1">
      <alignment vertical="center" shrinkToFit="1"/>
    </xf>
    <xf numFmtId="188" fontId="38" fillId="0" borderId="26" xfId="0" applyNumberFormat="1" applyFont="1" applyBorder="1" applyAlignment="1">
      <alignment vertical="center" shrinkToFit="1"/>
    </xf>
    <xf numFmtId="0" fontId="0" fillId="34" borderId="41" xfId="0" applyFill="1" applyBorder="1" applyAlignment="1">
      <alignment horizontal="center" vertical="center" shrinkToFit="1"/>
    </xf>
    <xf numFmtId="0" fontId="0" fillId="0" borderId="42" xfId="0" applyBorder="1">
      <alignment vertical="center"/>
    </xf>
    <xf numFmtId="0" fontId="0" fillId="0" borderId="40" xfId="0" applyBorder="1">
      <alignment vertical="center"/>
    </xf>
    <xf numFmtId="0" fontId="0" fillId="0" borderId="41" xfId="0" applyBorder="1">
      <alignment vertical="center"/>
    </xf>
    <xf numFmtId="188" fontId="38" fillId="0" borderId="42" xfId="0" applyNumberFormat="1" applyFont="1" applyBorder="1" applyAlignment="1">
      <alignment vertical="center" shrinkToFit="1"/>
    </xf>
    <xf numFmtId="38" fontId="38" fillId="0" borderId="42" xfId="110" applyFont="1" applyBorder="1" applyAlignment="1">
      <alignment vertical="center" shrinkToFit="1"/>
    </xf>
    <xf numFmtId="38" fontId="38" fillId="0" borderId="25" xfId="110" applyFont="1" applyBorder="1" applyAlignment="1">
      <alignment vertical="center" shrinkToFit="1"/>
    </xf>
    <xf numFmtId="38" fontId="0" fillId="0" borderId="24" xfId="0" applyNumberFormat="1" applyBorder="1">
      <alignment vertical="center"/>
    </xf>
    <xf numFmtId="38" fontId="0" fillId="0" borderId="22" xfId="0" applyNumberFormat="1" applyBorder="1">
      <alignment vertical="center"/>
    </xf>
    <xf numFmtId="38" fontId="0" fillId="0" borderId="29" xfId="0" applyNumberFormat="1" applyBorder="1">
      <alignment vertical="center"/>
    </xf>
    <xf numFmtId="0" fontId="0" fillId="0" borderId="29" xfId="0" applyBorder="1">
      <alignment vertical="center"/>
    </xf>
    <xf numFmtId="38" fontId="0" fillId="0" borderId="42" xfId="0" applyNumberFormat="1" applyBorder="1">
      <alignment vertical="center"/>
    </xf>
    <xf numFmtId="38" fontId="0" fillId="0" borderId="40" xfId="0" applyNumberFormat="1" applyBorder="1">
      <alignment vertical="center"/>
    </xf>
    <xf numFmtId="38" fontId="0" fillId="0" borderId="41" xfId="0" applyNumberFormat="1" applyBorder="1">
      <alignment vertical="center"/>
    </xf>
    <xf numFmtId="191" fontId="0" fillId="0" borderId="0" xfId="0" applyNumberFormat="1" applyAlignment="1">
      <alignment vertical="center" wrapText="1"/>
    </xf>
    <xf numFmtId="0" fontId="38" fillId="0" borderId="27" xfId="0" applyFont="1" applyBorder="1" applyAlignment="1">
      <alignment vertical="center" shrinkToFit="1"/>
    </xf>
    <xf numFmtId="192" fontId="0" fillId="0" borderId="0" xfId="0" applyNumberFormat="1" applyAlignment="1">
      <alignment horizontal="left" vertical="center" wrapText="1"/>
    </xf>
    <xf numFmtId="191" fontId="0" fillId="0" borderId="0" xfId="0" applyNumberFormat="1" applyAlignment="1">
      <alignment horizontal="right" vertical="center" wrapText="1"/>
    </xf>
    <xf numFmtId="0" fontId="34" fillId="0" borderId="0" xfId="0" applyFont="1" applyAlignment="1">
      <alignment horizontal="right" vertical="center"/>
    </xf>
    <xf numFmtId="0" fontId="0" fillId="35" borderId="0" xfId="0" applyFill="1">
      <alignment vertical="center"/>
    </xf>
    <xf numFmtId="0" fontId="54" fillId="24" borderId="19" xfId="178" applyFont="1" applyFill="1" applyBorder="1" applyAlignment="1">
      <alignment horizontal="center" vertical="center" wrapText="1"/>
    </xf>
    <xf numFmtId="183" fontId="54" fillId="24" borderId="18" xfId="178" applyNumberFormat="1" applyFont="1" applyFill="1" applyBorder="1" applyAlignment="1">
      <alignment horizontal="center" vertical="center" wrapText="1"/>
    </xf>
    <xf numFmtId="0" fontId="54" fillId="24" borderId="18" xfId="178" applyFont="1" applyFill="1" applyBorder="1" applyAlignment="1">
      <alignment horizontal="center" vertical="center" wrapText="1"/>
    </xf>
    <xf numFmtId="0" fontId="54" fillId="24" borderId="18" xfId="178" applyFont="1" applyFill="1" applyBorder="1" applyAlignment="1">
      <alignment horizontal="center" vertical="center" shrinkToFit="1"/>
    </xf>
    <xf numFmtId="183" fontId="54" fillId="24" borderId="18" xfId="178" applyNumberFormat="1" applyFont="1" applyFill="1" applyBorder="1" applyAlignment="1">
      <alignment horizontal="center" vertical="center" shrinkToFit="1"/>
    </xf>
    <xf numFmtId="0" fontId="54" fillId="24" borderId="18" xfId="178" applyFont="1" applyFill="1" applyBorder="1" applyAlignment="1">
      <alignment horizontal="center" vertical="center" wrapText="1" shrinkToFit="1"/>
    </xf>
    <xf numFmtId="0" fontId="55" fillId="31" borderId="18" xfId="178" applyFont="1" applyFill="1" applyBorder="1" applyAlignment="1">
      <alignment horizontal="center" vertical="center" wrapText="1" shrinkToFit="1"/>
    </xf>
    <xf numFmtId="177" fontId="54" fillId="24" borderId="18" xfId="178" applyNumberFormat="1" applyFont="1" applyFill="1" applyBorder="1" applyAlignment="1">
      <alignment horizontal="center" vertical="center" wrapText="1"/>
    </xf>
    <xf numFmtId="177" fontId="21" fillId="0" borderId="0" xfId="178" applyNumberFormat="1" applyFont="1" applyAlignment="1">
      <alignment horizontal="center" vertical="center" wrapText="1"/>
    </xf>
    <xf numFmtId="0" fontId="2" fillId="0" borderId="0" xfId="0" applyFont="1">
      <alignment vertical="center"/>
    </xf>
    <xf numFmtId="0" fontId="21" fillId="0" borderId="20" xfId="178" applyFont="1" applyBorder="1" applyAlignment="1">
      <alignment horizontal="center" vertical="center" wrapText="1"/>
    </xf>
    <xf numFmtId="183" fontId="2" fillId="0" borderId="17" xfId="0" applyNumberFormat="1" applyFont="1" applyBorder="1" applyAlignment="1">
      <alignment horizontal="center" vertical="top" wrapText="1"/>
    </xf>
    <xf numFmtId="0" fontId="2" fillId="0" borderId="17" xfId="175" applyBorder="1" applyAlignment="1">
      <alignment horizontal="center" vertical="top" wrapText="1"/>
    </xf>
    <xf numFmtId="0" fontId="2" fillId="0" borderId="17" xfId="0" applyFont="1" applyBorder="1" applyAlignment="1">
      <alignment horizontal="center" vertical="top" wrapText="1"/>
    </xf>
    <xf numFmtId="0" fontId="2" fillId="0" borderId="17" xfId="0" applyFont="1" applyBorder="1" applyAlignment="1">
      <alignment vertical="top" wrapText="1"/>
    </xf>
    <xf numFmtId="0" fontId="2" fillId="0" borderId="17" xfId="0" applyFont="1" applyBorder="1">
      <alignment vertical="center"/>
    </xf>
    <xf numFmtId="0" fontId="2" fillId="0" borderId="0" xfId="0" applyFont="1" applyAlignment="1">
      <alignment horizontal="center" vertical="center"/>
    </xf>
    <xf numFmtId="0" fontId="2" fillId="0" borderId="17" xfId="0" applyFont="1" applyBorder="1" applyAlignment="1">
      <alignment horizontal="center" vertical="center" shrinkToFit="1"/>
    </xf>
    <xf numFmtId="193" fontId="2" fillId="0" borderId="17" xfId="0" applyNumberFormat="1" applyFont="1" applyBorder="1" applyAlignment="1">
      <alignment horizontal="center" vertical="center" shrinkToFit="1"/>
    </xf>
    <xf numFmtId="56" fontId="2" fillId="0" borderId="0" xfId="0" applyNumberFormat="1" applyFont="1" applyAlignment="1">
      <alignment horizontal="center" vertical="center"/>
    </xf>
    <xf numFmtId="0" fontId="0" fillId="0" borderId="17" xfId="0" applyBorder="1" applyAlignment="1">
      <alignment horizontal="center" vertical="top" wrapText="1"/>
    </xf>
    <xf numFmtId="0" fontId="0" fillId="0" borderId="17" xfId="0" applyBorder="1" applyAlignment="1">
      <alignment horizontal="center" vertical="center" shrinkToFit="1"/>
    </xf>
    <xf numFmtId="38" fontId="38" fillId="0" borderId="27" xfId="0" applyNumberFormat="1" applyFont="1" applyBorder="1" applyAlignment="1">
      <alignment horizontal="center" vertical="center" shrinkToFit="1"/>
    </xf>
    <xf numFmtId="0" fontId="0" fillId="0" borderId="44" xfId="0" applyBorder="1">
      <alignment vertical="center"/>
    </xf>
    <xf numFmtId="0" fontId="0" fillId="0" borderId="43" xfId="0" applyBorder="1">
      <alignment vertical="center"/>
    </xf>
    <xf numFmtId="0" fontId="0" fillId="0" borderId="45" xfId="0" applyBorder="1" applyAlignment="1">
      <alignment horizontal="center" vertical="center"/>
    </xf>
    <xf numFmtId="0" fontId="0" fillId="34" borderId="46" xfId="0" applyFill="1" applyBorder="1" applyAlignment="1">
      <alignment horizontal="center" vertical="center" shrinkToFit="1"/>
    </xf>
    <xf numFmtId="0" fontId="0" fillId="0" borderId="44" xfId="0" applyBorder="1" applyAlignment="1">
      <alignment horizontal="center" vertical="center"/>
    </xf>
    <xf numFmtId="0" fontId="0" fillId="0" borderId="17" xfId="0" applyBorder="1" applyAlignment="1">
      <alignment vertical="top" wrapText="1"/>
    </xf>
    <xf numFmtId="183" fontId="0" fillId="0" borderId="17" xfId="0" applyNumberFormat="1" applyBorder="1" applyAlignment="1">
      <alignment horizontal="center" vertical="top" wrapText="1"/>
    </xf>
    <xf numFmtId="0" fontId="0" fillId="0" borderId="17" xfId="175" applyFont="1" applyBorder="1" applyAlignment="1">
      <alignment horizontal="center" vertical="top" wrapText="1"/>
    </xf>
    <xf numFmtId="0" fontId="34" fillId="0" borderId="17" xfId="0" applyFont="1" applyBorder="1" applyAlignment="1">
      <alignment vertical="top" wrapText="1"/>
    </xf>
    <xf numFmtId="0" fontId="0" fillId="0" borderId="0" xfId="0" quotePrefix="1">
      <alignment vertical="center"/>
    </xf>
    <xf numFmtId="188" fontId="38" fillId="0" borderId="47" xfId="0" applyNumberFormat="1" applyFont="1" applyBorder="1" applyAlignment="1">
      <alignment vertical="center" shrinkToFit="1"/>
    </xf>
    <xf numFmtId="56" fontId="0" fillId="0" borderId="17" xfId="0" applyNumberFormat="1" applyBorder="1" applyAlignment="1">
      <alignment horizontal="center" vertical="top" wrapText="1"/>
    </xf>
    <xf numFmtId="38" fontId="38" fillId="0" borderId="17" xfId="0" applyNumberFormat="1" applyFont="1" applyBorder="1" applyAlignment="1">
      <alignment vertical="center" shrinkToFit="1"/>
    </xf>
    <xf numFmtId="38" fontId="38" fillId="0" borderId="16" xfId="0" applyNumberFormat="1" applyFont="1" applyBorder="1" applyAlignment="1">
      <alignment vertical="center" shrinkToFit="1"/>
    </xf>
    <xf numFmtId="0" fontId="0" fillId="0" borderId="28" xfId="184" applyFont="1" applyBorder="1" applyAlignment="1">
      <alignment vertical="center" shrinkToFit="1"/>
    </xf>
    <xf numFmtId="0" fontId="2" fillId="0" borderId="0" xfId="184"/>
    <xf numFmtId="0" fontId="0" fillId="32" borderId="15" xfId="184" applyFont="1" applyFill="1" applyBorder="1" applyAlignment="1">
      <alignment horizontal="center" vertical="center" shrinkToFit="1"/>
    </xf>
    <xf numFmtId="0" fontId="2" fillId="29" borderId="0" xfId="184" applyFill="1"/>
    <xf numFmtId="0" fontId="0" fillId="30" borderId="29" xfId="184" applyFont="1" applyFill="1" applyBorder="1" applyAlignment="1">
      <alignment horizontal="center" vertical="center" wrapText="1"/>
    </xf>
    <xf numFmtId="0" fontId="0" fillId="0" borderId="26" xfId="184" applyFont="1" applyBorder="1" applyAlignment="1">
      <alignment vertical="center" shrinkToFit="1"/>
    </xf>
    <xf numFmtId="0" fontId="0" fillId="0" borderId="16" xfId="184" applyFont="1" applyBorder="1" applyAlignment="1">
      <alignment vertical="center" shrinkToFit="1"/>
    </xf>
    <xf numFmtId="0" fontId="0" fillId="30" borderId="28" xfId="184" applyFont="1" applyFill="1" applyBorder="1" applyAlignment="1">
      <alignment horizontal="center" vertical="center" wrapText="1"/>
    </xf>
    <xf numFmtId="0" fontId="68" fillId="29" borderId="0" xfId="178" applyFont="1" applyFill="1" applyAlignment="1">
      <alignment horizontal="left" vertical="center"/>
    </xf>
    <xf numFmtId="0" fontId="0" fillId="30" borderId="24" xfId="0" applyFill="1" applyBorder="1" applyAlignment="1">
      <alignment horizontal="right" vertical="center"/>
    </xf>
    <xf numFmtId="0" fontId="0" fillId="30" borderId="26" xfId="0" applyFill="1" applyBorder="1" applyAlignment="1">
      <alignment horizontal="right" vertical="center"/>
    </xf>
    <xf numFmtId="0" fontId="0" fillId="30" borderId="27" xfId="0" applyFill="1" applyBorder="1">
      <alignment vertical="center"/>
    </xf>
    <xf numFmtId="0" fontId="0" fillId="30" borderId="16" xfId="0" applyFill="1" applyBorder="1">
      <alignment vertical="center"/>
    </xf>
    <xf numFmtId="0" fontId="0" fillId="30" borderId="29" xfId="0" applyFill="1" applyBorder="1" applyAlignment="1">
      <alignment horizontal="left" vertical="center"/>
    </xf>
    <xf numFmtId="0" fontId="0" fillId="30" borderId="30" xfId="0" applyFill="1" applyBorder="1" applyAlignment="1">
      <alignment horizontal="left" vertical="center"/>
    </xf>
    <xf numFmtId="0" fontId="0" fillId="30" borderId="29" xfId="0" applyFill="1" applyBorder="1" applyAlignment="1">
      <alignment horizontal="center" vertical="center" wrapText="1"/>
    </xf>
    <xf numFmtId="0" fontId="0" fillId="30" borderId="30" xfId="0" applyFill="1" applyBorder="1" applyAlignment="1">
      <alignment horizontal="center" vertical="center" wrapText="1"/>
    </xf>
    <xf numFmtId="0" fontId="0" fillId="30" borderId="36" xfId="0" applyFill="1" applyBorder="1" applyAlignment="1">
      <alignment horizontal="right" vertical="center"/>
    </xf>
    <xf numFmtId="0" fontId="0" fillId="30" borderId="37" xfId="0" applyFill="1" applyBorder="1" applyAlignment="1">
      <alignment horizontal="right" vertical="center"/>
    </xf>
    <xf numFmtId="0" fontId="0" fillId="30" borderId="31" xfId="0" applyFill="1" applyBorder="1">
      <alignment vertical="center"/>
    </xf>
    <xf numFmtId="0" fontId="41" fillId="0" borderId="24" xfId="0" applyFont="1" applyBorder="1" applyAlignment="1">
      <alignment horizontal="center" vertical="center"/>
    </xf>
    <xf numFmtId="0" fontId="41" fillId="0" borderId="26" xfId="0" applyFont="1" applyBorder="1" applyAlignment="1">
      <alignment horizontal="center" vertical="center"/>
    </xf>
    <xf numFmtId="58" fontId="41" fillId="0" borderId="0" xfId="0" applyNumberFormat="1" applyFont="1" applyAlignment="1">
      <alignment horizontal="right" vertical="center"/>
    </xf>
    <xf numFmtId="0" fontId="51" fillId="0" borderId="0" xfId="0" applyFont="1" applyAlignment="1">
      <alignment horizontal="center" vertical="center"/>
    </xf>
    <xf numFmtId="0" fontId="41" fillId="0" borderId="22" xfId="0" applyFont="1" applyBorder="1" applyAlignment="1">
      <alignment horizontal="center" vertical="center" shrinkToFit="1"/>
    </xf>
    <xf numFmtId="0" fontId="41" fillId="0" borderId="3" xfId="0" applyFont="1" applyBorder="1" applyAlignment="1">
      <alignment horizontal="center" vertical="center" shrinkToFit="1"/>
    </xf>
    <xf numFmtId="0" fontId="41" fillId="0" borderId="17" xfId="0" applyFont="1"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21" fillId="0" borderId="17" xfId="178" applyFont="1" applyBorder="1" applyAlignment="1">
      <alignment horizontal="center" vertical="center" wrapText="1"/>
    </xf>
    <xf numFmtId="212" fontId="69" fillId="0" borderId="17" xfId="0" applyNumberFormat="1" applyFont="1" applyBorder="1" applyAlignment="1">
      <alignment horizontal="center" vertical="top"/>
    </xf>
    <xf numFmtId="0" fontId="69" fillId="0" borderId="17" xfId="0" applyFont="1" applyBorder="1" applyAlignment="1">
      <alignment horizontal="center" vertical="top"/>
    </xf>
    <xf numFmtId="0" fontId="69" fillId="0" borderId="17" xfId="0" applyFont="1" applyBorder="1" applyAlignment="1">
      <alignment vertical="top"/>
    </xf>
    <xf numFmtId="0" fontId="69" fillId="0" borderId="17" xfId="0" applyFont="1" applyBorder="1" applyAlignment="1">
      <alignment vertical="top" wrapText="1"/>
    </xf>
    <xf numFmtId="0" fontId="69" fillId="0" borderId="17" xfId="0" applyFont="1" applyBorder="1" applyAlignment="1">
      <alignment wrapText="1"/>
    </xf>
    <xf numFmtId="0" fontId="72" fillId="0" borderId="17" xfId="0" applyFont="1" applyBorder="1" applyAlignment="1">
      <alignment vertical="top" wrapText="1"/>
    </xf>
    <xf numFmtId="0" fontId="73" fillId="0" borderId="17" xfId="0" applyFont="1" applyBorder="1" applyAlignment="1">
      <alignment vertical="top" wrapText="1"/>
    </xf>
    <xf numFmtId="0" fontId="75" fillId="0" borderId="17" xfId="0" applyFont="1" applyBorder="1" applyAlignment="1">
      <alignment vertical="top" wrapText="1"/>
    </xf>
  </cellXfs>
  <cellStyles count="255">
    <cellStyle name="&quot;@&quot;#,##0.-" xfId="1" xr:uid="{00000000-0005-0000-0000-000000000000}"/>
    <cellStyle name="&quot;\&quot;#,##0.-" xfId="2" xr:uid="{00000000-0005-0000-0000-000001000000}"/>
    <cellStyle name="&quot;\&quot;#,##0.- 2" xfId="3" xr:uid="{00000000-0005-0000-0000-000002000000}"/>
    <cellStyle name="&quot;\&quot;#,##0.- 3" xfId="185" xr:uid="{00000000-0005-0000-0000-000003000000}"/>
    <cellStyle name="&quot;本体 &quot;0&quot;％&quot;" xfId="4" xr:uid="{00000000-0005-0000-0000-000004000000}"/>
    <cellStyle name="#####0" xfId="5" xr:uid="{00000000-0005-0000-0000-000005000000}"/>
    <cellStyle name="#,##0" xfId="6" xr:uid="{00000000-0005-0000-0000-000006000000}"/>
    <cellStyle name="0,0_x000d__x000a_NA_x000d__x000a_" xfId="186" xr:uid="{00000000-0005-0000-0000-000007000000}"/>
    <cellStyle name="0.0%" xfId="7" xr:uid="{00000000-0005-0000-0000-000008000000}"/>
    <cellStyle name="0.00" xfId="8" xr:uid="{00000000-0005-0000-0000-000009000000}"/>
    <cellStyle name="121" xfId="187" xr:uid="{00000000-0005-0000-0000-00000A000000}"/>
    <cellStyle name="20% - アクセント 1" xfId="9" builtinId="30" customBuiltin="1"/>
    <cellStyle name="20% - アクセント 1 2" xfId="10" xr:uid="{00000000-0005-0000-0000-00000C000000}"/>
    <cellStyle name="20% - アクセント 1 3" xfId="11" xr:uid="{00000000-0005-0000-0000-00000D000000}"/>
    <cellStyle name="20% - アクセント 1 4" xfId="12" xr:uid="{00000000-0005-0000-0000-00000E000000}"/>
    <cellStyle name="20% - アクセント 2" xfId="13" builtinId="34" customBuiltin="1"/>
    <cellStyle name="20% - アクセント 2 2" xfId="14" xr:uid="{00000000-0005-0000-0000-000010000000}"/>
    <cellStyle name="20% - アクセント 2 3" xfId="15" xr:uid="{00000000-0005-0000-0000-000011000000}"/>
    <cellStyle name="20% - アクセント 2 4" xfId="16" xr:uid="{00000000-0005-0000-0000-000012000000}"/>
    <cellStyle name="20% - アクセント 3" xfId="17" builtinId="38" customBuiltin="1"/>
    <cellStyle name="20% - アクセント 3 2" xfId="18" xr:uid="{00000000-0005-0000-0000-000014000000}"/>
    <cellStyle name="20% - アクセント 3 3" xfId="19" xr:uid="{00000000-0005-0000-0000-000015000000}"/>
    <cellStyle name="20% - アクセント 3 4" xfId="20" xr:uid="{00000000-0005-0000-0000-000016000000}"/>
    <cellStyle name="20% - アクセント 4" xfId="21" builtinId="42" customBuiltin="1"/>
    <cellStyle name="20% - アクセント 4 2" xfId="22" xr:uid="{00000000-0005-0000-0000-000018000000}"/>
    <cellStyle name="20% - アクセント 4 3" xfId="23" xr:uid="{00000000-0005-0000-0000-000019000000}"/>
    <cellStyle name="20% - アクセント 4 4" xfId="24" xr:uid="{00000000-0005-0000-0000-00001A000000}"/>
    <cellStyle name="20% - アクセント 5" xfId="25" builtinId="46" customBuiltin="1"/>
    <cellStyle name="20% - アクセント 5 2" xfId="26" xr:uid="{00000000-0005-0000-0000-00001C000000}"/>
    <cellStyle name="20% - アクセント 5 3" xfId="27" xr:uid="{00000000-0005-0000-0000-00001D000000}"/>
    <cellStyle name="20% - アクセント 5 4" xfId="28" xr:uid="{00000000-0005-0000-0000-00001E000000}"/>
    <cellStyle name="20% - アクセント 6" xfId="29" builtinId="50" customBuiltin="1"/>
    <cellStyle name="20% - アクセント 6 2" xfId="30" xr:uid="{00000000-0005-0000-0000-000020000000}"/>
    <cellStyle name="20% - アクセント 6 3" xfId="31" xr:uid="{00000000-0005-0000-0000-000021000000}"/>
    <cellStyle name="20% - アクセント 6 4" xfId="32" xr:uid="{00000000-0005-0000-0000-000022000000}"/>
    <cellStyle name="40% - アクセント 1" xfId="33" builtinId="31" customBuiltin="1"/>
    <cellStyle name="40% - アクセント 1 2" xfId="34" xr:uid="{00000000-0005-0000-0000-000024000000}"/>
    <cellStyle name="40% - アクセント 1 3" xfId="35" xr:uid="{00000000-0005-0000-0000-000025000000}"/>
    <cellStyle name="40% - アクセント 1 4" xfId="36" xr:uid="{00000000-0005-0000-0000-000026000000}"/>
    <cellStyle name="40% - アクセント 2" xfId="37" builtinId="35" customBuiltin="1"/>
    <cellStyle name="40% - アクセント 2 2" xfId="38" xr:uid="{00000000-0005-0000-0000-000028000000}"/>
    <cellStyle name="40% - アクセント 2 3" xfId="39" xr:uid="{00000000-0005-0000-0000-000029000000}"/>
    <cellStyle name="40% - アクセント 2 4" xfId="40" xr:uid="{00000000-0005-0000-0000-00002A000000}"/>
    <cellStyle name="40% - アクセント 3" xfId="41" builtinId="39" customBuiltin="1"/>
    <cellStyle name="40% - アクセント 3 2" xfId="42" xr:uid="{00000000-0005-0000-0000-00002C000000}"/>
    <cellStyle name="40% - アクセント 3 3" xfId="43" xr:uid="{00000000-0005-0000-0000-00002D000000}"/>
    <cellStyle name="40% - アクセント 3 4" xfId="44" xr:uid="{00000000-0005-0000-0000-00002E000000}"/>
    <cellStyle name="40% - アクセント 4" xfId="45" builtinId="43" customBuiltin="1"/>
    <cellStyle name="40% - アクセント 4 2" xfId="46" xr:uid="{00000000-0005-0000-0000-000030000000}"/>
    <cellStyle name="40% - アクセント 4 3" xfId="47" xr:uid="{00000000-0005-0000-0000-000031000000}"/>
    <cellStyle name="40% - アクセント 4 4" xfId="48" xr:uid="{00000000-0005-0000-0000-000032000000}"/>
    <cellStyle name="40% - アクセント 5" xfId="49" builtinId="47" customBuiltin="1"/>
    <cellStyle name="40% - アクセント 5 2" xfId="50" xr:uid="{00000000-0005-0000-0000-000034000000}"/>
    <cellStyle name="40% - アクセント 5 3" xfId="51" xr:uid="{00000000-0005-0000-0000-000035000000}"/>
    <cellStyle name="40% - アクセント 5 4" xfId="52" xr:uid="{00000000-0005-0000-0000-000036000000}"/>
    <cellStyle name="40% - アクセント 6" xfId="53" builtinId="51" customBuiltin="1"/>
    <cellStyle name="40% - アクセント 6 2" xfId="54" xr:uid="{00000000-0005-0000-0000-000038000000}"/>
    <cellStyle name="40% - アクセント 6 3" xfId="55" xr:uid="{00000000-0005-0000-0000-000039000000}"/>
    <cellStyle name="40% - アクセント 6 4" xfId="56" xr:uid="{00000000-0005-0000-0000-00003A000000}"/>
    <cellStyle name="60% - アクセント 1" xfId="57" builtinId="32" customBuiltin="1"/>
    <cellStyle name="60% - アクセント 1 2" xfId="58" xr:uid="{00000000-0005-0000-0000-00003C000000}"/>
    <cellStyle name="60% - アクセント 2" xfId="59" builtinId="36" customBuiltin="1"/>
    <cellStyle name="60% - アクセント 2 2" xfId="60" xr:uid="{00000000-0005-0000-0000-00003E000000}"/>
    <cellStyle name="60% - アクセント 3" xfId="61" builtinId="40" customBuiltin="1"/>
    <cellStyle name="60% - アクセント 3 2" xfId="62" xr:uid="{00000000-0005-0000-0000-000040000000}"/>
    <cellStyle name="60% - アクセント 4" xfId="63" builtinId="44" customBuiltin="1"/>
    <cellStyle name="60% - アクセント 4 2" xfId="64" xr:uid="{00000000-0005-0000-0000-000042000000}"/>
    <cellStyle name="60% - アクセント 5" xfId="65" builtinId="48" customBuiltin="1"/>
    <cellStyle name="60% - アクセント 5 2" xfId="66" xr:uid="{00000000-0005-0000-0000-000044000000}"/>
    <cellStyle name="60% - アクセント 6" xfId="67" builtinId="52" customBuiltin="1"/>
    <cellStyle name="60% - アクセント 6 2" xfId="68" xr:uid="{00000000-0005-0000-0000-000046000000}"/>
    <cellStyle name="args.style" xfId="188" xr:uid="{00000000-0005-0000-0000-000047000000}"/>
    <cellStyle name="Calc Currency (0)" xfId="69" xr:uid="{00000000-0005-0000-0000-000048000000}"/>
    <cellStyle name="Calc Currency (2)" xfId="189" xr:uid="{00000000-0005-0000-0000-000049000000}"/>
    <cellStyle name="Calc Percent (0)" xfId="190" xr:uid="{00000000-0005-0000-0000-00004A000000}"/>
    <cellStyle name="Calc Percent (1)" xfId="191" xr:uid="{00000000-0005-0000-0000-00004B000000}"/>
    <cellStyle name="Calc Percent (2)" xfId="192" xr:uid="{00000000-0005-0000-0000-00004C000000}"/>
    <cellStyle name="Calc Units (0)" xfId="193" xr:uid="{00000000-0005-0000-0000-00004D000000}"/>
    <cellStyle name="Calc Units (1)" xfId="194" xr:uid="{00000000-0005-0000-0000-00004E000000}"/>
    <cellStyle name="Calc Units (2)" xfId="195" xr:uid="{00000000-0005-0000-0000-00004F000000}"/>
    <cellStyle name="Comma [00]" xfId="196" xr:uid="{00000000-0005-0000-0000-000050000000}"/>
    <cellStyle name="Currency [00]" xfId="197" xr:uid="{00000000-0005-0000-0000-000051000000}"/>
    <cellStyle name="Date Short" xfId="198" xr:uid="{00000000-0005-0000-0000-000052000000}"/>
    <cellStyle name="Enter Currency (0)" xfId="199" xr:uid="{00000000-0005-0000-0000-000053000000}"/>
    <cellStyle name="Enter Currency (2)" xfId="200" xr:uid="{00000000-0005-0000-0000-000054000000}"/>
    <cellStyle name="Enter Units (0)" xfId="201" xr:uid="{00000000-0005-0000-0000-000055000000}"/>
    <cellStyle name="Enter Units (1)" xfId="202" xr:uid="{00000000-0005-0000-0000-000056000000}"/>
    <cellStyle name="Enter Units (2)" xfId="203" xr:uid="{00000000-0005-0000-0000-000057000000}"/>
    <cellStyle name="entry" xfId="70" xr:uid="{00000000-0005-0000-0000-000058000000}"/>
    <cellStyle name="Grey" xfId="204" xr:uid="{00000000-0005-0000-0000-000059000000}"/>
    <cellStyle name="Header1" xfId="71" xr:uid="{00000000-0005-0000-0000-00005A000000}"/>
    <cellStyle name="Header2" xfId="72" xr:uid="{00000000-0005-0000-0000-00005B000000}"/>
    <cellStyle name="Input [yellow]" xfId="205" xr:uid="{00000000-0005-0000-0000-00005C000000}"/>
    <cellStyle name="Komma [0]_laroux" xfId="206" xr:uid="{00000000-0005-0000-0000-00005D000000}"/>
    <cellStyle name="Komma_laroux" xfId="207" xr:uid="{00000000-0005-0000-0000-00005E000000}"/>
    <cellStyle name="KWE標準" xfId="208" xr:uid="{00000000-0005-0000-0000-00005F000000}"/>
    <cellStyle name="Link Currency (0)" xfId="209" xr:uid="{00000000-0005-0000-0000-000060000000}"/>
    <cellStyle name="Link Currency (2)" xfId="210" xr:uid="{00000000-0005-0000-0000-000061000000}"/>
    <cellStyle name="Link Units (0)" xfId="211" xr:uid="{00000000-0005-0000-0000-000062000000}"/>
    <cellStyle name="Link Units (1)" xfId="212" xr:uid="{00000000-0005-0000-0000-000063000000}"/>
    <cellStyle name="Link Units (2)" xfId="213" xr:uid="{00000000-0005-0000-0000-000064000000}"/>
    <cellStyle name="Milliers [0]_AR1194" xfId="214" xr:uid="{00000000-0005-0000-0000-000065000000}"/>
    <cellStyle name="Milliers_AR1194" xfId="215" xr:uid="{00000000-0005-0000-0000-000066000000}"/>
    <cellStyle name="Mon騁aire [0]_AR1194" xfId="216" xr:uid="{00000000-0005-0000-0000-000067000000}"/>
    <cellStyle name="Mon騁aire_AR1194" xfId="217" xr:uid="{00000000-0005-0000-0000-000068000000}"/>
    <cellStyle name="Normal - Style1" xfId="218" xr:uid="{00000000-0005-0000-0000-000069000000}"/>
    <cellStyle name="Normal_#18-Internet" xfId="73" xr:uid="{00000000-0005-0000-0000-00006A000000}"/>
    <cellStyle name="per.style" xfId="219" xr:uid="{00000000-0005-0000-0000-00006B000000}"/>
    <cellStyle name="Percent [0]" xfId="220" xr:uid="{00000000-0005-0000-0000-00006C000000}"/>
    <cellStyle name="Percent [00]" xfId="221" xr:uid="{00000000-0005-0000-0000-00006D000000}"/>
    <cellStyle name="Percent [2]" xfId="222" xr:uid="{00000000-0005-0000-0000-00006E000000}"/>
    <cellStyle name="PrePop Currency (0)" xfId="223" xr:uid="{00000000-0005-0000-0000-00006F000000}"/>
    <cellStyle name="PrePop Currency (2)" xfId="224" xr:uid="{00000000-0005-0000-0000-000070000000}"/>
    <cellStyle name="PrePop Units (0)" xfId="225" xr:uid="{00000000-0005-0000-0000-000071000000}"/>
    <cellStyle name="PrePop Units (1)" xfId="226" xr:uid="{00000000-0005-0000-0000-000072000000}"/>
    <cellStyle name="PrePop Units (2)" xfId="227" xr:uid="{00000000-0005-0000-0000-000073000000}"/>
    <cellStyle name="price" xfId="74" xr:uid="{00000000-0005-0000-0000-000074000000}"/>
    <cellStyle name="revised" xfId="75" xr:uid="{00000000-0005-0000-0000-000075000000}"/>
    <cellStyle name="section" xfId="76" xr:uid="{00000000-0005-0000-0000-000076000000}"/>
    <cellStyle name="Standaard_laroux" xfId="228" xr:uid="{00000000-0005-0000-0000-000077000000}"/>
    <cellStyle name="subhead" xfId="229" xr:uid="{00000000-0005-0000-0000-000078000000}"/>
    <cellStyle name="Text Indent A" xfId="230" xr:uid="{00000000-0005-0000-0000-000079000000}"/>
    <cellStyle name="Text Indent B" xfId="231" xr:uid="{00000000-0005-0000-0000-00007A000000}"/>
    <cellStyle name="Text Indent C" xfId="232" xr:uid="{00000000-0005-0000-0000-00007B000000}"/>
    <cellStyle name="title" xfId="77" xr:uid="{00000000-0005-0000-0000-00007C000000}"/>
    <cellStyle name="Valuta [0]_laroux" xfId="233" xr:uid="{00000000-0005-0000-0000-00007D000000}"/>
    <cellStyle name="Valuta_laroux" xfId="234" xr:uid="{00000000-0005-0000-0000-00007E000000}"/>
    <cellStyle name="アクセント 1" xfId="78" builtinId="29" customBuiltin="1"/>
    <cellStyle name="アクセント 1 2" xfId="79" xr:uid="{00000000-0005-0000-0000-000080000000}"/>
    <cellStyle name="アクセント 2" xfId="80" builtinId="33" customBuiltin="1"/>
    <cellStyle name="アクセント 2 2" xfId="81" xr:uid="{00000000-0005-0000-0000-000082000000}"/>
    <cellStyle name="アクセント 3" xfId="82" builtinId="37" customBuiltin="1"/>
    <cellStyle name="アクセント 3 2" xfId="83" xr:uid="{00000000-0005-0000-0000-000084000000}"/>
    <cellStyle name="アクセント 4" xfId="84" builtinId="41" customBuiltin="1"/>
    <cellStyle name="アクセント 4 2" xfId="85" xr:uid="{00000000-0005-0000-0000-000086000000}"/>
    <cellStyle name="アクセント 5" xfId="86" builtinId="45" customBuiltin="1"/>
    <cellStyle name="アクセント 5 2" xfId="87" xr:uid="{00000000-0005-0000-0000-000088000000}"/>
    <cellStyle name="アクセント 6" xfId="88" builtinId="49" customBuiltin="1"/>
    <cellStyle name="アクセント 6 2" xfId="89" xr:uid="{00000000-0005-0000-0000-00008A000000}"/>
    <cellStyle name="スタイル 1" xfId="235" xr:uid="{00000000-0005-0000-0000-00008B000000}"/>
    <cellStyle name="スタイル 2" xfId="236" xr:uid="{00000000-0005-0000-0000-00008C000000}"/>
    <cellStyle name="タイトル" xfId="90" builtinId="15" customBuiltin="1"/>
    <cellStyle name="タイトル 2" xfId="91" xr:uid="{00000000-0005-0000-0000-00008E000000}"/>
    <cellStyle name="チェック セル" xfId="92" builtinId="23" customBuiltin="1"/>
    <cellStyle name="チェック セル 2" xfId="93" xr:uid="{00000000-0005-0000-0000-000090000000}"/>
    <cellStyle name="どちらでもない" xfId="94" builtinId="28" customBuiltin="1"/>
    <cellStyle name="どちらでもない 2" xfId="95" xr:uid="{00000000-0005-0000-0000-000092000000}"/>
    <cellStyle name="どちらでもない 3" xfId="96" xr:uid="{00000000-0005-0000-0000-000093000000}"/>
    <cellStyle name="パーセント 2" xfId="97" xr:uid="{00000000-0005-0000-0000-000094000000}"/>
    <cellStyle name="パーセント 2 2" xfId="98" xr:uid="{00000000-0005-0000-0000-000095000000}"/>
    <cellStyle name="パーセント 2 3" xfId="237" xr:uid="{00000000-0005-0000-0000-000096000000}"/>
    <cellStyle name="パーセント 3" xfId="238" xr:uid="{00000000-0005-0000-0000-000097000000}"/>
    <cellStyle name="ハイパーリンク 2" xfId="253" xr:uid="{00000000-0005-0000-0000-000098000000}"/>
    <cellStyle name="メモ" xfId="99" builtinId="10" customBuiltin="1"/>
    <cellStyle name="メモ 2" xfId="100" xr:uid="{00000000-0005-0000-0000-00009A000000}"/>
    <cellStyle name="リンク セル" xfId="101" builtinId="24" customBuiltin="1"/>
    <cellStyle name="リンク セル 2" xfId="102" xr:uid="{00000000-0005-0000-0000-00009C000000}"/>
    <cellStyle name="悪い" xfId="103" builtinId="27" customBuiltin="1"/>
    <cellStyle name="悪い 2" xfId="104" xr:uid="{00000000-0005-0000-0000-00009E000000}"/>
    <cellStyle name="悪い 3" xfId="105" xr:uid="{00000000-0005-0000-0000-00009F000000}"/>
    <cellStyle name="計算" xfId="106" builtinId="22" customBuiltin="1"/>
    <cellStyle name="計算 2" xfId="107" xr:uid="{00000000-0005-0000-0000-0000A1000000}"/>
    <cellStyle name="警告文" xfId="108" builtinId="11" customBuiltin="1"/>
    <cellStyle name="警告文 2" xfId="109" xr:uid="{00000000-0005-0000-0000-0000A3000000}"/>
    <cellStyle name="桁蟻唇Ｆ [0.00]_laroux" xfId="239" xr:uid="{00000000-0005-0000-0000-0000A4000000}"/>
    <cellStyle name="桁蟻唇Ｆ_laroux" xfId="240" xr:uid="{00000000-0005-0000-0000-0000A5000000}"/>
    <cellStyle name="桁区切り" xfId="110" builtinId="6"/>
    <cellStyle name="桁区切り 2" xfId="111" xr:uid="{00000000-0005-0000-0000-0000A7000000}"/>
    <cellStyle name="桁区切り 2 2" xfId="112" xr:uid="{00000000-0005-0000-0000-0000A8000000}"/>
    <cellStyle name="桁区切り 2 3" xfId="113" xr:uid="{00000000-0005-0000-0000-0000A9000000}"/>
    <cellStyle name="桁区切り 2 4" xfId="241" xr:uid="{00000000-0005-0000-0000-0000AA000000}"/>
    <cellStyle name="桁区切り 3" xfId="114" xr:uid="{00000000-0005-0000-0000-0000AB000000}"/>
    <cellStyle name="桁区切り 3 2" xfId="242" xr:uid="{00000000-0005-0000-0000-0000AC000000}"/>
    <cellStyle name="桁区切り 4" xfId="115" xr:uid="{00000000-0005-0000-0000-0000AD000000}"/>
    <cellStyle name="桁区切り 4 2" xfId="254" xr:uid="{00000000-0005-0000-0000-0000AE000000}"/>
    <cellStyle name="月" xfId="116" xr:uid="{00000000-0005-0000-0000-0000AF000000}"/>
    <cellStyle name="見出し 1" xfId="117" builtinId="16" customBuiltin="1"/>
    <cellStyle name="見出し 1 2" xfId="118" xr:uid="{00000000-0005-0000-0000-0000B1000000}"/>
    <cellStyle name="見出し 2" xfId="119" builtinId="17" customBuiltin="1"/>
    <cellStyle name="見出し 2 2" xfId="120" xr:uid="{00000000-0005-0000-0000-0000B3000000}"/>
    <cellStyle name="見出し 3" xfId="121" builtinId="18" customBuiltin="1"/>
    <cellStyle name="見出し 3 2" xfId="122" xr:uid="{00000000-0005-0000-0000-0000B5000000}"/>
    <cellStyle name="見出し 4" xfId="123" builtinId="19" customBuiltin="1"/>
    <cellStyle name="見出し 4 2" xfId="124" xr:uid="{00000000-0005-0000-0000-0000B7000000}"/>
    <cellStyle name="時間" xfId="125" xr:uid="{00000000-0005-0000-0000-0000B8000000}"/>
    <cellStyle name="集計" xfId="126" builtinId="25" customBuiltin="1"/>
    <cellStyle name="集計 2" xfId="127" xr:uid="{00000000-0005-0000-0000-0000BA000000}"/>
    <cellStyle name="出力" xfId="128" builtinId="21" customBuiltin="1"/>
    <cellStyle name="出力 2" xfId="129" xr:uid="{00000000-0005-0000-0000-0000BC000000}"/>
    <cellStyle name="出力 2 2" xfId="243" xr:uid="{00000000-0005-0000-0000-0000BD000000}"/>
    <cellStyle name="出力 3" xfId="130" xr:uid="{00000000-0005-0000-0000-0000BE000000}"/>
    <cellStyle name="説明文" xfId="131" builtinId="53" customBuiltin="1"/>
    <cellStyle name="説明文 2" xfId="132" xr:uid="{00000000-0005-0000-0000-0000C0000000}"/>
    <cellStyle name="脱浦 [0.00]_BSD-Academic" xfId="244" xr:uid="{00000000-0005-0000-0000-0000C1000000}"/>
    <cellStyle name="脱浦_BSD-Academic" xfId="245" xr:uid="{00000000-0005-0000-0000-0000C2000000}"/>
    <cellStyle name="通貨 2" xfId="133" xr:uid="{00000000-0005-0000-0000-0000C3000000}"/>
    <cellStyle name="日" xfId="134" xr:uid="{00000000-0005-0000-0000-0000C4000000}"/>
    <cellStyle name="入力" xfId="135" builtinId="20" customBuiltin="1"/>
    <cellStyle name="入力 2" xfId="136" xr:uid="{00000000-0005-0000-0000-0000C6000000}"/>
    <cellStyle name="年" xfId="137" xr:uid="{00000000-0005-0000-0000-0000C7000000}"/>
    <cellStyle name="標準" xfId="0" builtinId="0"/>
    <cellStyle name="標準 10" xfId="138" xr:uid="{00000000-0005-0000-0000-0000C9000000}"/>
    <cellStyle name="標準 11" xfId="139" xr:uid="{00000000-0005-0000-0000-0000CA000000}"/>
    <cellStyle name="標準 12" xfId="140" xr:uid="{00000000-0005-0000-0000-0000CB000000}"/>
    <cellStyle name="標準 13" xfId="141" xr:uid="{00000000-0005-0000-0000-0000CC000000}"/>
    <cellStyle name="標準 14" xfId="142" xr:uid="{00000000-0005-0000-0000-0000CD000000}"/>
    <cellStyle name="標準 15" xfId="143" xr:uid="{00000000-0005-0000-0000-0000CE000000}"/>
    <cellStyle name="標準 16" xfId="144" xr:uid="{00000000-0005-0000-0000-0000CF000000}"/>
    <cellStyle name="標準 17" xfId="145" xr:uid="{00000000-0005-0000-0000-0000D0000000}"/>
    <cellStyle name="標準 18" xfId="146" xr:uid="{00000000-0005-0000-0000-0000D1000000}"/>
    <cellStyle name="標準 19" xfId="147" xr:uid="{00000000-0005-0000-0000-0000D2000000}"/>
    <cellStyle name="標準 2" xfId="148" xr:uid="{00000000-0005-0000-0000-0000D3000000}"/>
    <cellStyle name="標準 2 10" xfId="149" xr:uid="{00000000-0005-0000-0000-0000D4000000}"/>
    <cellStyle name="標準 2 11" xfId="150" xr:uid="{00000000-0005-0000-0000-0000D5000000}"/>
    <cellStyle name="標準 2 2" xfId="151" xr:uid="{00000000-0005-0000-0000-0000D6000000}"/>
    <cellStyle name="標準 2 3" xfId="152" xr:uid="{00000000-0005-0000-0000-0000D7000000}"/>
    <cellStyle name="標準 2 4" xfId="153" xr:uid="{00000000-0005-0000-0000-0000D8000000}"/>
    <cellStyle name="標準 2 5" xfId="154" xr:uid="{00000000-0005-0000-0000-0000D9000000}"/>
    <cellStyle name="標準 2 6" xfId="155" xr:uid="{00000000-0005-0000-0000-0000DA000000}"/>
    <cellStyle name="標準 2 7" xfId="156" xr:uid="{00000000-0005-0000-0000-0000DB000000}"/>
    <cellStyle name="標準 2 8" xfId="157" xr:uid="{00000000-0005-0000-0000-0000DC000000}"/>
    <cellStyle name="標準 2 9" xfId="158" xr:uid="{00000000-0005-0000-0000-0000DD000000}"/>
    <cellStyle name="標準 2 9 2" xfId="159" xr:uid="{00000000-0005-0000-0000-0000DE000000}"/>
    <cellStyle name="標準 2 9_コピー藤原_ST要望障害一覧" xfId="160" xr:uid="{00000000-0005-0000-0000-0000DF000000}"/>
    <cellStyle name="標準 2_★タイプ・ファイル・変更履歴" xfId="161" xr:uid="{00000000-0005-0000-0000-0000E0000000}"/>
    <cellStyle name="標準 20" xfId="162" xr:uid="{00000000-0005-0000-0000-0000E1000000}"/>
    <cellStyle name="標準 21" xfId="163" xr:uid="{00000000-0005-0000-0000-0000E2000000}"/>
    <cellStyle name="標準 21 2" xfId="164" xr:uid="{00000000-0005-0000-0000-0000E3000000}"/>
    <cellStyle name="標準 22" xfId="165" xr:uid="{00000000-0005-0000-0000-0000E4000000}"/>
    <cellStyle name="標準 23" xfId="166" xr:uid="{00000000-0005-0000-0000-0000E5000000}"/>
    <cellStyle name="標準 24" xfId="184" xr:uid="{00000000-0005-0000-0000-0000E6000000}"/>
    <cellStyle name="標準 3" xfId="167" xr:uid="{00000000-0005-0000-0000-0000E7000000}"/>
    <cellStyle name="標準 3 2" xfId="168" xr:uid="{00000000-0005-0000-0000-0000E8000000}"/>
    <cellStyle name="標準 3 3" xfId="169" xr:uid="{00000000-0005-0000-0000-0000E9000000}"/>
    <cellStyle name="標準 3 4" xfId="246" xr:uid="{00000000-0005-0000-0000-0000EA000000}"/>
    <cellStyle name="標準 4" xfId="170" xr:uid="{00000000-0005-0000-0000-0000EB000000}"/>
    <cellStyle name="標準 4 2" xfId="247" xr:uid="{00000000-0005-0000-0000-0000EC000000}"/>
    <cellStyle name="標準 5" xfId="171" xr:uid="{00000000-0005-0000-0000-0000ED000000}"/>
    <cellStyle name="標準 5 2" xfId="248" xr:uid="{00000000-0005-0000-0000-0000EE000000}"/>
    <cellStyle name="標準 6" xfId="172" xr:uid="{00000000-0005-0000-0000-0000EF000000}"/>
    <cellStyle name="標準 6 2" xfId="252" xr:uid="{00000000-0005-0000-0000-0000F0000000}"/>
    <cellStyle name="標準 7" xfId="173" xr:uid="{00000000-0005-0000-0000-0000F1000000}"/>
    <cellStyle name="標準 8" xfId="174" xr:uid="{00000000-0005-0000-0000-0000F2000000}"/>
    <cellStyle name="標準 9" xfId="175" xr:uid="{00000000-0005-0000-0000-0000F3000000}"/>
    <cellStyle name="標準 9 2" xfId="176" xr:uid="{00000000-0005-0000-0000-0000F4000000}"/>
    <cellStyle name="標準 9_local藤原_結合要望障害一覧" xfId="177" xr:uid="{00000000-0005-0000-0000-0000F5000000}"/>
    <cellStyle name="標準_Sheet1" xfId="178" xr:uid="{00000000-0005-0000-0000-0000F6000000}"/>
    <cellStyle name="表旨巧・・ハイパーリンク" xfId="249" xr:uid="{00000000-0005-0000-0000-0000F7000000}"/>
    <cellStyle name="未定義" xfId="179" xr:uid="{00000000-0005-0000-0000-0000F8000000}"/>
    <cellStyle name="未定義 2" xfId="250" xr:uid="{00000000-0005-0000-0000-0000F9000000}"/>
    <cellStyle name="良い" xfId="180" builtinId="26" customBuiltin="1"/>
    <cellStyle name="良い 2" xfId="181" xr:uid="{00000000-0005-0000-0000-0000FB000000}"/>
    <cellStyle name="良い 2 2" xfId="251" xr:uid="{00000000-0005-0000-0000-0000FC000000}"/>
    <cellStyle name="良い 3" xfId="182" xr:uid="{00000000-0005-0000-0000-0000FD000000}"/>
    <cellStyle name="湪　窉书〰〰〰" xfId="183" xr:uid="{00000000-0005-0000-0000-0000FE000000}"/>
  </cellStyles>
  <dxfs count="347">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3" tint="0.79998168889431442"/>
        </patternFill>
      </fill>
    </dxf>
    <dxf>
      <fill>
        <patternFill>
          <bgColor theme="6" tint="0.39994506668294322"/>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3" tint="0.79998168889431442"/>
        </patternFill>
      </fill>
    </dxf>
    <dxf>
      <fill>
        <patternFill>
          <bgColor theme="6" tint="0.3999450666829432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9" tint="0.79998168889431442"/>
        </patternFill>
      </fill>
    </dxf>
    <dxf>
      <fill>
        <patternFill>
          <bgColor theme="0" tint="-0.14996795556505021"/>
        </patternFill>
      </fill>
    </dxf>
    <dxf>
      <fill>
        <patternFill>
          <bgColor theme="5" tint="0.59996337778862885"/>
        </patternFill>
      </fill>
    </dxf>
    <dxf>
      <fill>
        <patternFill>
          <bgColor theme="9" tint="0.79998168889431442"/>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85725</xdr:colOff>
      <xdr:row>6</xdr:row>
      <xdr:rowOff>104775</xdr:rowOff>
    </xdr:from>
    <xdr:to>
      <xdr:col>5</xdr:col>
      <xdr:colOff>104775</xdr:colOff>
      <xdr:row>8</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828925" y="1133475"/>
          <a:ext cx="704850" cy="381000"/>
        </a:xfrm>
        <a:prstGeom prst="rect">
          <a:avLst/>
        </a:pr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0</xdr:col>
      <xdr:colOff>0</xdr:colOff>
      <xdr:row>0</xdr:row>
      <xdr:rowOff>0</xdr:rowOff>
    </xdr:from>
    <xdr:to>
      <xdr:col>4</xdr:col>
      <xdr:colOff>457200</xdr:colOff>
      <xdr:row>9</xdr:row>
      <xdr:rowOff>95250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00400" cy="163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svr06\1SYS-AFTER1\&#25163;&#38918;&#26360;\&#12469;&#12531;&#12503;&#12523;\&#27161;&#28310;&#65314;\BXX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scsvr06\1SYS-AFTER1\&#25163;&#38918;&#26360;\&#22823;&#22411;&#27231;\&#12487;&#12540;&#12479;\&#65316;&#65314;\&#23500;&#22763;&#36890;\DBFP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AKA\echo\&#35211;&#31309;&#26360;\1998\FUJIDATA\&#24037;&#25968;&#35211;&#31309;\&#20462;&#29702;&#35211;&#31309;&#24037;&#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HP070\&#20849;&#26377;DATA\&#25163;&#38918;&#26360;\&#20225;&#30011;\E0B04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yo2\doc\TL\STAGING\TL\STAGING\~IOS4046.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823;&#38442;&#12507;&#12473;&#12488;"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scsvr05\oskyowa\&#20844;&#38283;&#24773;&#22577;\&#20869;&#37096;&#24773;&#22577;\&#25945;&#32946;\&#65329;&#65315;&#22823;&#20250;\96QC&#22823;&#20250;\&#27211;&#2641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EGA\echo%20backup\Osaka\Echo\&#29289;&#20214;&#31649;&#29702;\&#35211;&#31309;&#26360;\1999\1999\FUJIDATA\&#24037;&#25968;&#35211;&#31309;\&#20462;&#29702;&#35211;&#31309;&#24037;&#2596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scsvr07\&#34276;&#21407;&#29987;&#26989;&#65298;\FUJIDATA\&#24037;&#25968;&#35211;&#31309;\&#20462;&#29702;&#35211;&#31309;&#24037;&#2596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XX010"/>
    </sheetNames>
    <definedNames>
      <definedName name="BXX011開"/>
      <definedName name="BXX012開"/>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BFP10"/>
    </sheetNames>
    <definedNames>
      <definedName name="DBF001開"/>
      <definedName name="DBF002開"/>
      <definedName name="DBF003開"/>
      <definedName name="DBF004開"/>
      <definedName name="DBF005開"/>
      <definedName name="DBF006開"/>
      <definedName name="DBFP11開"/>
      <definedName name="DBFP12開"/>
      <definedName name="DBFP13開"/>
      <definedName name="DBFP14開"/>
      <definedName name="DBFP15開"/>
      <definedName name="DBFP16開"/>
      <definedName name="DBFP17開"/>
      <definedName name="DBFP18開"/>
      <definedName name="DBFP19開"/>
      <definedName name="DBFP1A開"/>
      <definedName name="DBFP1B開"/>
      <definedName name="DBFP1C開"/>
      <definedName name="DBFP1D開"/>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s>
    <sheetDataSet>
      <sheetData sheetId="0">
        <row r="5">
          <cell r="B5" t="str">
            <v>種別</v>
          </cell>
          <cell r="C5" t="str">
            <v>種別名</v>
          </cell>
          <cell r="D5" t="str">
            <v>社内開発工数</v>
          </cell>
          <cell r="E5" t="str">
            <v>社内設計工数</v>
          </cell>
          <cell r="F5" t="str">
            <v>開発工数</v>
          </cell>
          <cell r="G5" t="str">
            <v>設計工数</v>
          </cell>
        </row>
        <row r="6">
          <cell r="B6">
            <v>0</v>
          </cell>
          <cell r="C6" t="str">
            <v xml:space="preserve">  </v>
          </cell>
        </row>
        <row r="7">
          <cell r="B7">
            <v>1</v>
          </cell>
          <cell r="C7" t="str">
            <v>入力A</v>
          </cell>
          <cell r="D7">
            <v>12</v>
          </cell>
          <cell r="E7">
            <v>4</v>
          </cell>
          <cell r="F7">
            <v>24</v>
          </cell>
          <cell r="G7">
            <v>8</v>
          </cell>
        </row>
        <row r="8">
          <cell r="B8">
            <v>2</v>
          </cell>
          <cell r="C8" t="str">
            <v>出力</v>
          </cell>
          <cell r="D8">
            <v>12</v>
          </cell>
          <cell r="E8">
            <v>4</v>
          </cell>
          <cell r="F8">
            <v>20</v>
          </cell>
          <cell r="G8">
            <v>8</v>
          </cell>
        </row>
        <row r="9">
          <cell r="B9">
            <v>3</v>
          </cell>
          <cell r="C9" t="str">
            <v>バッチ</v>
          </cell>
          <cell r="D9">
            <v>32</v>
          </cell>
          <cell r="E9">
            <v>8</v>
          </cell>
          <cell r="F9">
            <v>56</v>
          </cell>
          <cell r="G9">
            <v>16</v>
          </cell>
        </row>
        <row r="10">
          <cell r="B10">
            <v>4</v>
          </cell>
          <cell r="C10" t="str">
            <v>専用帳表</v>
          </cell>
          <cell r="D10">
            <v>32</v>
          </cell>
          <cell r="E10">
            <v>12</v>
          </cell>
          <cell r="F10">
            <v>56</v>
          </cell>
          <cell r="G10">
            <v>20</v>
          </cell>
        </row>
        <row r="11">
          <cell r="B11">
            <v>5</v>
          </cell>
          <cell r="C11" t="str">
            <v>Excel帳票A</v>
          </cell>
          <cell r="D11">
            <v>24</v>
          </cell>
          <cell r="E11">
            <v>16</v>
          </cell>
          <cell r="F11">
            <v>40</v>
          </cell>
          <cell r="G11">
            <v>28</v>
          </cell>
        </row>
        <row r="12">
          <cell r="B12">
            <v>6</v>
          </cell>
          <cell r="C12" t="str">
            <v>Excel帳票B</v>
          </cell>
          <cell r="D12">
            <v>28</v>
          </cell>
          <cell r="E12">
            <v>16</v>
          </cell>
          <cell r="F12">
            <v>48</v>
          </cell>
          <cell r="G12">
            <v>28</v>
          </cell>
        </row>
        <row r="13">
          <cell r="B13">
            <v>7</v>
          </cell>
          <cell r="C13" t="str">
            <v>参照</v>
          </cell>
          <cell r="D13">
            <v>16</v>
          </cell>
          <cell r="E13">
            <v>4</v>
          </cell>
          <cell r="F13">
            <v>28</v>
          </cell>
          <cell r="G13">
            <v>8</v>
          </cell>
        </row>
        <row r="14">
          <cell r="B14">
            <v>8</v>
          </cell>
          <cell r="C14" t="str">
            <v>入力B</v>
          </cell>
          <cell r="D14">
            <v>24</v>
          </cell>
          <cell r="E14">
            <v>8</v>
          </cell>
          <cell r="F14">
            <v>40</v>
          </cell>
          <cell r="G14">
            <v>16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0B040"/>
    </sheetNames>
    <definedNames>
      <definedName name="E0B041開"/>
      <definedName name="E0B042開"/>
      <definedName name="E0B043開"/>
      <definedName name="E0B044開"/>
      <definedName name="E0B045開"/>
      <definedName name="E0B046開"/>
      <definedName name="E0B047開"/>
      <definedName name="変更点開"/>
      <definedName name="流れ開"/>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S4046"/>
    </sheetNames>
    <definedNames>
      <definedName name="kunny"/>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大阪ホスト"/>
      <sheetName val="Sheet1"/>
      <sheetName val="柱"/>
      <sheetName val="長さ"/>
    </sheetNames>
    <sheetDataSet>
      <sheetData sheetId="0" refreshError="1"/>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橋本"/>
    </sheetNames>
    <definedNames>
      <definedName name="Record2"/>
      <definedName name="Record3"/>
      <definedName name="Record5"/>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s>
    <sheetDataSet>
      <sheetData sheetId="0">
        <row r="5">
          <cell r="B5" t="str">
            <v>種別</v>
          </cell>
          <cell r="C5" t="str">
            <v>種別名</v>
          </cell>
          <cell r="D5" t="str">
            <v>社内開発工数</v>
          </cell>
          <cell r="E5" t="str">
            <v>社内設計工数</v>
          </cell>
          <cell r="F5" t="str">
            <v>開発工数</v>
          </cell>
          <cell r="G5" t="str">
            <v>設計工数</v>
          </cell>
        </row>
        <row r="6">
          <cell r="B6">
            <v>0</v>
          </cell>
          <cell r="C6" t="str">
            <v xml:space="preserve">  </v>
          </cell>
        </row>
        <row r="7">
          <cell r="B7">
            <v>1</v>
          </cell>
          <cell r="C7" t="str">
            <v>入力A</v>
          </cell>
          <cell r="D7">
            <v>12</v>
          </cell>
          <cell r="E7">
            <v>4</v>
          </cell>
          <cell r="F7">
            <v>24</v>
          </cell>
          <cell r="G7">
            <v>8</v>
          </cell>
        </row>
        <row r="8">
          <cell r="B8">
            <v>2</v>
          </cell>
          <cell r="C8" t="str">
            <v>出力</v>
          </cell>
          <cell r="D8">
            <v>12</v>
          </cell>
          <cell r="E8">
            <v>4</v>
          </cell>
          <cell r="F8">
            <v>20</v>
          </cell>
          <cell r="G8">
            <v>8</v>
          </cell>
        </row>
        <row r="9">
          <cell r="B9">
            <v>3</v>
          </cell>
          <cell r="C9" t="str">
            <v>バッチ</v>
          </cell>
          <cell r="D9">
            <v>32</v>
          </cell>
          <cell r="E9">
            <v>8</v>
          </cell>
          <cell r="F9">
            <v>56</v>
          </cell>
          <cell r="G9">
            <v>16</v>
          </cell>
        </row>
        <row r="10">
          <cell r="B10">
            <v>4</v>
          </cell>
          <cell r="C10" t="str">
            <v>専用帳表</v>
          </cell>
          <cell r="D10">
            <v>32</v>
          </cell>
          <cell r="E10">
            <v>12</v>
          </cell>
          <cell r="F10">
            <v>56</v>
          </cell>
          <cell r="G10">
            <v>20</v>
          </cell>
        </row>
        <row r="11">
          <cell r="B11">
            <v>5</v>
          </cell>
          <cell r="C11" t="str">
            <v>Excel帳票A</v>
          </cell>
          <cell r="D11">
            <v>24</v>
          </cell>
          <cell r="E11">
            <v>16</v>
          </cell>
          <cell r="F11">
            <v>40</v>
          </cell>
          <cell r="G11">
            <v>28</v>
          </cell>
        </row>
        <row r="12">
          <cell r="B12">
            <v>6</v>
          </cell>
          <cell r="C12" t="str">
            <v>Excel帳票B</v>
          </cell>
          <cell r="D12">
            <v>28</v>
          </cell>
          <cell r="E12">
            <v>16</v>
          </cell>
          <cell r="F12">
            <v>48</v>
          </cell>
          <cell r="G12">
            <v>28</v>
          </cell>
        </row>
        <row r="13">
          <cell r="B13">
            <v>7</v>
          </cell>
          <cell r="C13" t="str">
            <v>参照</v>
          </cell>
          <cell r="D13">
            <v>16</v>
          </cell>
          <cell r="E13">
            <v>4</v>
          </cell>
          <cell r="F13">
            <v>28</v>
          </cell>
          <cell r="G13">
            <v>8</v>
          </cell>
        </row>
        <row r="14">
          <cell r="B14">
            <v>8</v>
          </cell>
          <cell r="C14" t="str">
            <v>入力B</v>
          </cell>
          <cell r="D14">
            <v>24</v>
          </cell>
          <cell r="E14">
            <v>8</v>
          </cell>
          <cell r="F14">
            <v>40</v>
          </cell>
          <cell r="G14">
            <v>16</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s>
    <sheetDataSet>
      <sheetData sheetId="0">
        <row r="5">
          <cell r="B5" t="str">
            <v>種別</v>
          </cell>
          <cell r="C5" t="str">
            <v>種別名</v>
          </cell>
          <cell r="D5" t="str">
            <v>社内開発工数</v>
          </cell>
          <cell r="E5" t="str">
            <v>社内設計工数</v>
          </cell>
          <cell r="F5" t="str">
            <v>開発工数</v>
          </cell>
          <cell r="G5" t="str">
            <v>設計工数</v>
          </cell>
        </row>
        <row r="6">
          <cell r="B6">
            <v>0</v>
          </cell>
          <cell r="C6" t="str">
            <v xml:space="preserve">  </v>
          </cell>
        </row>
        <row r="7">
          <cell r="B7">
            <v>1</v>
          </cell>
          <cell r="C7" t="str">
            <v>入力A</v>
          </cell>
          <cell r="D7">
            <v>12</v>
          </cell>
          <cell r="E7">
            <v>4</v>
          </cell>
          <cell r="F7">
            <v>24</v>
          </cell>
          <cell r="G7">
            <v>8</v>
          </cell>
        </row>
        <row r="8">
          <cell r="B8">
            <v>2</v>
          </cell>
          <cell r="C8" t="str">
            <v>出力</v>
          </cell>
          <cell r="D8">
            <v>12</v>
          </cell>
          <cell r="E8">
            <v>4</v>
          </cell>
          <cell r="F8">
            <v>20</v>
          </cell>
          <cell r="G8">
            <v>8</v>
          </cell>
        </row>
        <row r="9">
          <cell r="B9">
            <v>3</v>
          </cell>
          <cell r="C9" t="str">
            <v>バッチ</v>
          </cell>
          <cell r="D9">
            <v>32</v>
          </cell>
          <cell r="E9">
            <v>8</v>
          </cell>
          <cell r="F9">
            <v>56</v>
          </cell>
          <cell r="G9">
            <v>16</v>
          </cell>
        </row>
        <row r="10">
          <cell r="B10">
            <v>4</v>
          </cell>
          <cell r="C10" t="str">
            <v>専用帳表</v>
          </cell>
          <cell r="D10">
            <v>32</v>
          </cell>
          <cell r="E10">
            <v>12</v>
          </cell>
          <cell r="F10">
            <v>56</v>
          </cell>
          <cell r="G10">
            <v>20</v>
          </cell>
        </row>
        <row r="11">
          <cell r="B11">
            <v>5</v>
          </cell>
          <cell r="C11" t="str">
            <v>Excel帳票A</v>
          </cell>
          <cell r="D11">
            <v>24</v>
          </cell>
          <cell r="E11">
            <v>16</v>
          </cell>
          <cell r="F11">
            <v>40</v>
          </cell>
          <cell r="G11">
            <v>28</v>
          </cell>
        </row>
        <row r="12">
          <cell r="B12">
            <v>6</v>
          </cell>
          <cell r="C12" t="str">
            <v>Excel帳票B</v>
          </cell>
          <cell r="D12">
            <v>28</v>
          </cell>
          <cell r="E12">
            <v>16</v>
          </cell>
          <cell r="F12">
            <v>48</v>
          </cell>
          <cell r="G12">
            <v>28</v>
          </cell>
        </row>
        <row r="13">
          <cell r="B13">
            <v>7</v>
          </cell>
          <cell r="C13" t="str">
            <v>参照</v>
          </cell>
          <cell r="D13">
            <v>16</v>
          </cell>
          <cell r="E13">
            <v>4</v>
          </cell>
          <cell r="F13">
            <v>28</v>
          </cell>
          <cell r="G13">
            <v>8</v>
          </cell>
        </row>
        <row r="14">
          <cell r="B14">
            <v>8</v>
          </cell>
          <cell r="C14" t="str">
            <v>入力B</v>
          </cell>
          <cell r="D14">
            <v>24</v>
          </cell>
          <cell r="E14">
            <v>8</v>
          </cell>
          <cell r="F14">
            <v>40</v>
          </cell>
          <cell r="G14">
            <v>16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ds.cr-net.co/"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707"/>
  <sheetViews>
    <sheetView tabSelected="1" zoomScale="75" zoomScaleNormal="75" zoomScaleSheetLayoutView="70" workbookViewId="0">
      <pane xSplit="3" ySplit="3" topLeftCell="L87" activePane="bottomRight" state="frozen"/>
      <selection pane="topRight" activeCell="E1" sqref="E1"/>
      <selection pane="bottomLeft" activeCell="A3" sqref="A3"/>
      <selection pane="bottomRight" activeCell="O92" sqref="O92"/>
    </sheetView>
  </sheetViews>
  <sheetFormatPr defaultRowHeight="13.5" outlineLevelCol="1"/>
  <cols>
    <col min="1" max="1" width="6.125" customWidth="1" outlineLevel="1"/>
    <col min="2" max="2" width="11.125" style="5" customWidth="1"/>
    <col min="3" max="3" width="9.875" style="4" customWidth="1"/>
    <col min="4" max="4" width="10.625" style="1" customWidth="1" outlineLevel="1"/>
    <col min="5" max="5" width="10.125" style="1" customWidth="1" outlineLevel="1"/>
    <col min="6" max="6" width="12.125" style="3" customWidth="1" outlineLevel="1"/>
    <col min="7" max="9" width="8.625" style="1" customWidth="1"/>
    <col min="10" max="10" width="7.5" style="1" customWidth="1"/>
    <col min="11" max="11" width="7.5" style="29" customWidth="1"/>
    <col min="12" max="12" width="8.875" style="29" customWidth="1" outlineLevel="1"/>
    <col min="13" max="13" width="80.625" customWidth="1"/>
    <col min="14" max="14" width="12.125" customWidth="1"/>
    <col min="15" max="15" width="76.625" customWidth="1"/>
    <col min="16" max="16" width="103.125" style="18" hidden="1" customWidth="1" outlineLevel="1"/>
    <col min="17" max="17" width="21.5" hidden="1" customWidth="1" outlineLevel="1"/>
    <col min="18" max="18" width="11.625" hidden="1" customWidth="1" outlineLevel="1"/>
    <col min="19" max="19" width="36.125" hidden="1" customWidth="1" outlineLevel="1"/>
    <col min="20" max="20" width="11.5" style="2" customWidth="1" outlineLevel="1"/>
    <col min="21" max="21" width="11.625" style="2" customWidth="1" outlineLevel="1"/>
    <col min="22" max="22" width="13.625" style="2" customWidth="1"/>
    <col min="23" max="23" width="16" style="2" bestFit="1" customWidth="1"/>
    <col min="24" max="24" width="9" customWidth="1"/>
    <col min="25" max="25" width="9" style="1" customWidth="1"/>
    <col min="26" max="26" width="9" customWidth="1"/>
  </cols>
  <sheetData>
    <row r="1" spans="1:28" s="16" customFormat="1" ht="21.75" thickBot="1">
      <c r="A1" s="198" t="s">
        <v>285</v>
      </c>
      <c r="B1" s="6"/>
      <c r="C1" s="7"/>
      <c r="D1" s="8"/>
      <c r="E1" s="9"/>
      <c r="F1" s="10"/>
      <c r="G1" s="9"/>
      <c r="H1" s="9"/>
      <c r="I1" s="9"/>
      <c r="J1" s="9"/>
      <c r="K1" s="28"/>
      <c r="L1" s="28"/>
      <c r="M1" s="11"/>
      <c r="N1" s="11"/>
      <c r="O1" s="12"/>
      <c r="P1" s="13"/>
      <c r="Q1" s="13"/>
      <c r="R1" s="14"/>
      <c r="S1" s="11"/>
      <c r="T1" s="15"/>
      <c r="U1" s="15"/>
      <c r="V1" s="15"/>
      <c r="W1" s="21">
        <f ca="1">TODAY()</f>
        <v>45163</v>
      </c>
      <c r="Y1" s="8"/>
    </row>
    <row r="2" spans="1:28" s="16" customFormat="1" ht="24.75" thickBot="1">
      <c r="A2" s="20"/>
      <c r="B2" s="6"/>
      <c r="C2" s="7"/>
      <c r="D2" s="8"/>
      <c r="E2" s="9"/>
      <c r="F2" s="10"/>
      <c r="G2" s="9"/>
      <c r="H2" s="9"/>
      <c r="I2" s="9"/>
      <c r="J2" s="9"/>
      <c r="K2" s="28"/>
      <c r="L2" s="119" t="s">
        <v>266</v>
      </c>
      <c r="M2" s="11"/>
      <c r="N2" s="11"/>
      <c r="O2" s="12"/>
      <c r="P2" s="13"/>
      <c r="Q2" s="13"/>
      <c r="R2" s="14"/>
      <c r="S2" s="11"/>
      <c r="T2" s="15"/>
      <c r="U2" s="15"/>
      <c r="V2" s="15"/>
      <c r="W2" s="15"/>
      <c r="Y2" s="8"/>
    </row>
    <row r="3" spans="1:28" s="162" customFormat="1" ht="27">
      <c r="A3" s="153" t="s">
        <v>2</v>
      </c>
      <c r="B3" s="154" t="s">
        <v>8</v>
      </c>
      <c r="C3" s="155" t="s">
        <v>9</v>
      </c>
      <c r="D3" s="155" t="s">
        <v>20</v>
      </c>
      <c r="E3" s="156" t="s">
        <v>10</v>
      </c>
      <c r="F3" s="157" t="s">
        <v>0</v>
      </c>
      <c r="G3" s="156" t="s">
        <v>4</v>
      </c>
      <c r="H3" s="156" t="s">
        <v>278</v>
      </c>
      <c r="I3" s="156" t="s">
        <v>269</v>
      </c>
      <c r="J3" s="156" t="s">
        <v>41</v>
      </c>
      <c r="K3" s="158" t="s">
        <v>6</v>
      </c>
      <c r="L3" s="159" t="s">
        <v>262</v>
      </c>
      <c r="M3" s="155" t="s">
        <v>3</v>
      </c>
      <c r="N3" s="155" t="s">
        <v>245</v>
      </c>
      <c r="O3" s="155" t="s">
        <v>282</v>
      </c>
      <c r="P3" s="155" t="s">
        <v>1</v>
      </c>
      <c r="Q3" s="155" t="s">
        <v>29</v>
      </c>
      <c r="R3" s="155" t="s">
        <v>5</v>
      </c>
      <c r="S3" s="155" t="s">
        <v>14</v>
      </c>
      <c r="T3" s="160" t="s">
        <v>13</v>
      </c>
      <c r="U3" s="160" t="s">
        <v>11</v>
      </c>
      <c r="V3" s="160" t="s">
        <v>270</v>
      </c>
      <c r="W3" s="160" t="s">
        <v>271</v>
      </c>
      <c r="X3" s="161" t="s">
        <v>18</v>
      </c>
      <c r="Y3" s="161" t="s">
        <v>28</v>
      </c>
      <c r="AA3" s="161" t="s">
        <v>21</v>
      </c>
      <c r="AB3" s="161" t="s">
        <v>22</v>
      </c>
    </row>
    <row r="4" spans="1:28" s="162" customFormat="1" ht="24">
      <c r="A4" s="219">
        <f t="shared" ref="A4:A11" si="0">ROW()-3</f>
        <v>1</v>
      </c>
      <c r="B4" s="220">
        <v>45125</v>
      </c>
      <c r="C4" s="221" t="s">
        <v>286</v>
      </c>
      <c r="D4" s="221"/>
      <c r="E4" s="221" t="s">
        <v>286</v>
      </c>
      <c r="F4" s="220">
        <v>45125</v>
      </c>
      <c r="G4" s="222" t="s">
        <v>287</v>
      </c>
      <c r="H4" s="222"/>
      <c r="I4" s="222"/>
      <c r="J4" s="222"/>
      <c r="K4" s="222" t="s">
        <v>489</v>
      </c>
      <c r="L4" s="222"/>
      <c r="M4" s="223" t="s">
        <v>288</v>
      </c>
      <c r="N4" s="221" t="s">
        <v>289</v>
      </c>
      <c r="O4" s="223" t="s">
        <v>290</v>
      </c>
      <c r="P4" s="168"/>
      <c r="Q4" s="168"/>
      <c r="R4" s="168"/>
      <c r="S4" s="168"/>
      <c r="T4" s="220">
        <v>45138</v>
      </c>
      <c r="U4" s="221" t="s">
        <v>289</v>
      </c>
      <c r="V4" s="220">
        <v>45138</v>
      </c>
      <c r="W4" s="220">
        <v>45138</v>
      </c>
      <c r="X4" s="162" t="str">
        <f t="shared" ref="X4:X11" si="1">G4&amp;IF(ISBLANK(W4),IF(ISBLANK(T4),"","修正"),"完了")</f>
        <v>課題完了</v>
      </c>
      <c r="Y4" s="169"/>
    </row>
    <row r="5" spans="1:28" s="162" customFormat="1">
      <c r="A5" s="219">
        <f t="shared" si="0"/>
        <v>2</v>
      </c>
      <c r="B5" s="220">
        <v>45125</v>
      </c>
      <c r="C5" s="221" t="s">
        <v>286</v>
      </c>
      <c r="D5" s="221"/>
      <c r="E5" s="221" t="s">
        <v>286</v>
      </c>
      <c r="F5" s="220">
        <v>45125</v>
      </c>
      <c r="G5" s="222" t="s">
        <v>287</v>
      </c>
      <c r="H5" s="222"/>
      <c r="I5" s="222"/>
      <c r="J5" s="222"/>
      <c r="K5" s="222" t="s">
        <v>489</v>
      </c>
      <c r="L5" s="222"/>
      <c r="M5" s="223" t="s">
        <v>291</v>
      </c>
      <c r="N5" s="221" t="s">
        <v>289</v>
      </c>
      <c r="O5" s="223"/>
      <c r="P5" s="168"/>
      <c r="Q5" s="168"/>
      <c r="R5" s="168"/>
      <c r="S5" s="168"/>
      <c r="T5" s="220">
        <v>45128</v>
      </c>
      <c r="U5" s="221" t="s">
        <v>289</v>
      </c>
      <c r="V5" s="220">
        <v>45128</v>
      </c>
      <c r="W5" s="220">
        <v>45128</v>
      </c>
      <c r="X5" s="162" t="str">
        <f t="shared" si="1"/>
        <v>課題完了</v>
      </c>
      <c r="Y5" s="169"/>
    </row>
    <row r="6" spans="1:28" s="162" customFormat="1">
      <c r="A6" s="219">
        <f t="shared" si="0"/>
        <v>3</v>
      </c>
      <c r="B6" s="220">
        <v>45125</v>
      </c>
      <c r="C6" s="221" t="s">
        <v>286</v>
      </c>
      <c r="D6" s="221"/>
      <c r="E6" s="221" t="s">
        <v>286</v>
      </c>
      <c r="F6" s="220">
        <v>45125</v>
      </c>
      <c r="G6" s="222" t="s">
        <v>287</v>
      </c>
      <c r="H6" s="222"/>
      <c r="I6" s="222"/>
      <c r="J6" s="222"/>
      <c r="K6" s="222" t="s">
        <v>489</v>
      </c>
      <c r="L6" s="222"/>
      <c r="M6" s="223" t="s">
        <v>292</v>
      </c>
      <c r="N6" s="221"/>
      <c r="O6" s="223" t="s">
        <v>293</v>
      </c>
      <c r="P6" s="168"/>
      <c r="Q6" s="168"/>
      <c r="R6" s="168"/>
      <c r="S6" s="168"/>
      <c r="T6" s="220"/>
      <c r="U6" s="221"/>
      <c r="V6" s="220"/>
      <c r="W6" s="220"/>
      <c r="X6" s="162" t="str">
        <f t="shared" si="1"/>
        <v>課題</v>
      </c>
      <c r="Y6" s="169"/>
    </row>
    <row r="7" spans="1:28" s="162" customFormat="1">
      <c r="A7" s="219">
        <f t="shared" si="0"/>
        <v>4</v>
      </c>
      <c r="B7" s="220">
        <v>45125</v>
      </c>
      <c r="C7" s="221" t="s">
        <v>286</v>
      </c>
      <c r="D7" s="221"/>
      <c r="E7" s="221" t="s">
        <v>286</v>
      </c>
      <c r="F7" s="220">
        <v>45125</v>
      </c>
      <c r="G7" s="222" t="s">
        <v>287</v>
      </c>
      <c r="H7" s="222"/>
      <c r="I7" s="222"/>
      <c r="J7" s="222"/>
      <c r="K7" s="222" t="s">
        <v>489</v>
      </c>
      <c r="L7" s="222"/>
      <c r="M7" s="223" t="s">
        <v>294</v>
      </c>
      <c r="N7" s="221"/>
      <c r="O7" s="223" t="s">
        <v>293</v>
      </c>
      <c r="P7" s="168"/>
      <c r="Q7" s="168"/>
      <c r="R7" s="168"/>
      <c r="S7" s="168"/>
      <c r="T7" s="220"/>
      <c r="U7" s="221"/>
      <c r="V7" s="220"/>
      <c r="W7" s="220"/>
      <c r="X7" s="162" t="str">
        <f t="shared" si="1"/>
        <v>課題</v>
      </c>
      <c r="Y7" s="169"/>
    </row>
    <row r="8" spans="1:28" s="162" customFormat="1">
      <c r="A8" s="219">
        <f t="shared" si="0"/>
        <v>5</v>
      </c>
      <c r="B8" s="220">
        <v>45125</v>
      </c>
      <c r="C8" s="221" t="s">
        <v>286</v>
      </c>
      <c r="D8" s="221"/>
      <c r="E8" s="221" t="s">
        <v>286</v>
      </c>
      <c r="F8" s="220">
        <v>45125</v>
      </c>
      <c r="G8" s="222" t="s">
        <v>287</v>
      </c>
      <c r="H8" s="222"/>
      <c r="I8" s="222"/>
      <c r="J8" s="222"/>
      <c r="K8" s="222" t="s">
        <v>489</v>
      </c>
      <c r="L8" s="222"/>
      <c r="M8" s="223" t="s">
        <v>295</v>
      </c>
      <c r="N8" s="221" t="s">
        <v>289</v>
      </c>
      <c r="O8" s="223"/>
      <c r="P8" s="168"/>
      <c r="Q8" s="168"/>
      <c r="R8" s="168"/>
      <c r="S8" s="168"/>
      <c r="T8" s="220">
        <v>45128</v>
      </c>
      <c r="U8" s="221" t="s">
        <v>289</v>
      </c>
      <c r="V8" s="220">
        <v>45128</v>
      </c>
      <c r="W8" s="220">
        <v>45128</v>
      </c>
      <c r="X8" s="162" t="str">
        <f t="shared" si="1"/>
        <v>課題完了</v>
      </c>
      <c r="Y8" s="169"/>
    </row>
    <row r="9" spans="1:28" s="162" customFormat="1">
      <c r="A9" s="219">
        <f t="shared" si="0"/>
        <v>6</v>
      </c>
      <c r="B9" s="220">
        <v>45125</v>
      </c>
      <c r="C9" s="221" t="s">
        <v>286</v>
      </c>
      <c r="D9" s="221"/>
      <c r="E9" s="221" t="s">
        <v>286</v>
      </c>
      <c r="F9" s="220">
        <v>45125</v>
      </c>
      <c r="G9" s="222" t="s">
        <v>287</v>
      </c>
      <c r="H9" s="222"/>
      <c r="I9" s="222"/>
      <c r="J9" s="222"/>
      <c r="K9" s="222" t="s">
        <v>489</v>
      </c>
      <c r="L9" s="222"/>
      <c r="M9" s="223" t="s">
        <v>296</v>
      </c>
      <c r="N9" s="221" t="s">
        <v>289</v>
      </c>
      <c r="O9" s="223"/>
      <c r="P9" s="168"/>
      <c r="Q9" s="168"/>
      <c r="R9" s="168"/>
      <c r="S9" s="168"/>
      <c r="T9" s="220">
        <v>45128</v>
      </c>
      <c r="U9" s="221" t="s">
        <v>289</v>
      </c>
      <c r="V9" s="220">
        <v>45128</v>
      </c>
      <c r="W9" s="220">
        <v>45128</v>
      </c>
      <c r="X9" s="162" t="str">
        <f t="shared" si="1"/>
        <v>課題完了</v>
      </c>
      <c r="Y9" s="169"/>
    </row>
    <row r="10" spans="1:28" s="162" customFormat="1" ht="24">
      <c r="A10" s="219">
        <f t="shared" si="0"/>
        <v>7</v>
      </c>
      <c r="B10" s="220">
        <v>45125</v>
      </c>
      <c r="C10" s="221" t="s">
        <v>286</v>
      </c>
      <c r="D10" s="221"/>
      <c r="E10" s="221" t="s">
        <v>286</v>
      </c>
      <c r="F10" s="220">
        <v>45125</v>
      </c>
      <c r="G10" s="222" t="s">
        <v>287</v>
      </c>
      <c r="H10" s="222"/>
      <c r="I10" s="222"/>
      <c r="J10" s="222"/>
      <c r="K10" s="222" t="s">
        <v>489</v>
      </c>
      <c r="L10" s="222"/>
      <c r="M10" s="223" t="s">
        <v>297</v>
      </c>
      <c r="N10" s="221" t="s">
        <v>289</v>
      </c>
      <c r="O10" s="223" t="s">
        <v>298</v>
      </c>
      <c r="P10" s="168"/>
      <c r="Q10" s="168"/>
      <c r="R10" s="168"/>
      <c r="S10" s="168"/>
      <c r="T10" s="220">
        <v>45128</v>
      </c>
      <c r="U10" s="221" t="s">
        <v>289</v>
      </c>
      <c r="V10" s="220">
        <v>45128</v>
      </c>
      <c r="W10" s="220">
        <v>45128</v>
      </c>
      <c r="X10" s="162" t="str">
        <f t="shared" si="1"/>
        <v>課題完了</v>
      </c>
      <c r="Y10" s="169"/>
    </row>
    <row r="11" spans="1:28" s="162" customFormat="1">
      <c r="A11" s="219">
        <f t="shared" si="0"/>
        <v>8</v>
      </c>
      <c r="B11" s="220">
        <v>45125</v>
      </c>
      <c r="C11" s="221" t="s">
        <v>286</v>
      </c>
      <c r="D11" s="221"/>
      <c r="E11" s="221" t="s">
        <v>286</v>
      </c>
      <c r="F11" s="220">
        <v>45125</v>
      </c>
      <c r="G11" s="222" t="s">
        <v>287</v>
      </c>
      <c r="H11" s="222"/>
      <c r="I11" s="222"/>
      <c r="J11" s="222"/>
      <c r="K11" s="222" t="s">
        <v>489</v>
      </c>
      <c r="L11" s="222"/>
      <c r="M11" s="223" t="s">
        <v>299</v>
      </c>
      <c r="N11" s="221" t="s">
        <v>289</v>
      </c>
      <c r="O11" s="223"/>
      <c r="P11" s="168"/>
      <c r="Q11" s="168"/>
      <c r="R11" s="168"/>
      <c r="S11" s="168"/>
      <c r="T11" s="220">
        <v>45131</v>
      </c>
      <c r="U11" s="221" t="s">
        <v>289</v>
      </c>
      <c r="V11" s="220">
        <v>45131</v>
      </c>
      <c r="W11" s="220">
        <v>45131</v>
      </c>
      <c r="X11" s="162" t="str">
        <f t="shared" si="1"/>
        <v>課題完了</v>
      </c>
      <c r="Y11" s="169"/>
    </row>
    <row r="12" spans="1:28" s="162" customFormat="1" ht="36">
      <c r="A12" s="219">
        <f t="shared" ref="A12:A32" si="2">ROW()-3</f>
        <v>9</v>
      </c>
      <c r="B12" s="220">
        <v>45125</v>
      </c>
      <c r="C12" s="221" t="s">
        <v>286</v>
      </c>
      <c r="D12" s="221"/>
      <c r="E12" s="221" t="s">
        <v>286</v>
      </c>
      <c r="F12" s="220">
        <v>45125</v>
      </c>
      <c r="G12" s="222" t="s">
        <v>287</v>
      </c>
      <c r="H12" s="222"/>
      <c r="I12" s="222"/>
      <c r="J12" s="222"/>
      <c r="K12" s="222" t="s">
        <v>489</v>
      </c>
      <c r="L12" s="222"/>
      <c r="M12" s="223" t="s">
        <v>300</v>
      </c>
      <c r="N12" s="221" t="s">
        <v>289</v>
      </c>
      <c r="O12" s="223" t="s">
        <v>301</v>
      </c>
      <c r="P12" s="168"/>
      <c r="Q12" s="168"/>
      <c r="R12" s="168"/>
      <c r="S12" s="168"/>
      <c r="T12" s="220">
        <v>45133</v>
      </c>
      <c r="U12" s="221" t="s">
        <v>289</v>
      </c>
      <c r="V12" s="220">
        <v>45133</v>
      </c>
      <c r="W12" s="220">
        <v>45133</v>
      </c>
      <c r="X12" s="162" t="str">
        <f t="shared" ref="X12:X27" si="3">G12&amp;IF(ISBLANK(W12),IF(ISBLANK(T12),"","修正"),"完了")</f>
        <v>課題完了</v>
      </c>
      <c r="Y12" s="169"/>
    </row>
    <row r="13" spans="1:28" s="162" customFormat="1">
      <c r="A13" s="219">
        <f t="shared" si="2"/>
        <v>10</v>
      </c>
      <c r="B13" s="220">
        <v>45125</v>
      </c>
      <c r="C13" s="221" t="s">
        <v>286</v>
      </c>
      <c r="D13" s="221"/>
      <c r="E13" s="221" t="s">
        <v>286</v>
      </c>
      <c r="F13" s="220">
        <v>45125</v>
      </c>
      <c r="G13" s="222" t="s">
        <v>287</v>
      </c>
      <c r="H13" s="222"/>
      <c r="I13" s="222"/>
      <c r="J13" s="222"/>
      <c r="K13" s="222" t="s">
        <v>489</v>
      </c>
      <c r="L13" s="222"/>
      <c r="M13" s="223" t="s">
        <v>302</v>
      </c>
      <c r="N13" s="221" t="s">
        <v>303</v>
      </c>
      <c r="O13" s="223" t="s">
        <v>304</v>
      </c>
      <c r="P13" s="168"/>
      <c r="Q13" s="168"/>
      <c r="R13" s="168"/>
      <c r="S13" s="168"/>
      <c r="T13" s="220">
        <v>45138</v>
      </c>
      <c r="U13" s="221" t="s">
        <v>303</v>
      </c>
      <c r="V13" s="220">
        <v>45138</v>
      </c>
      <c r="W13" s="220">
        <v>45138</v>
      </c>
      <c r="X13" s="162" t="str">
        <f t="shared" si="3"/>
        <v>課題完了</v>
      </c>
      <c r="Y13" s="169"/>
    </row>
    <row r="14" spans="1:28" s="162" customFormat="1">
      <c r="A14" s="219">
        <f t="shared" si="2"/>
        <v>11</v>
      </c>
      <c r="B14" s="220">
        <v>45125</v>
      </c>
      <c r="C14" s="221" t="s">
        <v>286</v>
      </c>
      <c r="D14" s="221"/>
      <c r="E14" s="221" t="s">
        <v>286</v>
      </c>
      <c r="F14" s="220">
        <v>45125</v>
      </c>
      <c r="G14" s="222" t="s">
        <v>287</v>
      </c>
      <c r="H14" s="222"/>
      <c r="I14" s="222"/>
      <c r="J14" s="222"/>
      <c r="K14" s="222" t="s">
        <v>489</v>
      </c>
      <c r="L14" s="222"/>
      <c r="M14" s="223" t="s">
        <v>305</v>
      </c>
      <c r="N14" s="221" t="s">
        <v>303</v>
      </c>
      <c r="O14" s="223" t="s">
        <v>306</v>
      </c>
      <c r="P14" s="168"/>
      <c r="Q14" s="168"/>
      <c r="R14" s="168"/>
      <c r="S14" s="168"/>
      <c r="T14" s="220">
        <v>45138</v>
      </c>
      <c r="U14" s="221" t="s">
        <v>303</v>
      </c>
      <c r="V14" s="220">
        <v>45138</v>
      </c>
      <c r="W14" s="220">
        <v>45138</v>
      </c>
      <c r="X14" s="162" t="str">
        <f t="shared" si="3"/>
        <v>課題完了</v>
      </c>
      <c r="Y14" s="169"/>
    </row>
    <row r="15" spans="1:28" s="162" customFormat="1">
      <c r="A15" s="219">
        <f t="shared" si="2"/>
        <v>12</v>
      </c>
      <c r="B15" s="220">
        <v>45125</v>
      </c>
      <c r="C15" s="221" t="s">
        <v>286</v>
      </c>
      <c r="D15" s="221"/>
      <c r="E15" s="221" t="s">
        <v>286</v>
      </c>
      <c r="F15" s="220">
        <v>45125</v>
      </c>
      <c r="G15" s="222" t="s">
        <v>287</v>
      </c>
      <c r="H15" s="222"/>
      <c r="I15" s="222"/>
      <c r="J15" s="222"/>
      <c r="K15" s="222" t="s">
        <v>489</v>
      </c>
      <c r="L15" s="222"/>
      <c r="M15" s="223" t="s">
        <v>307</v>
      </c>
      <c r="N15" s="221" t="s">
        <v>303</v>
      </c>
      <c r="O15" s="223" t="s">
        <v>306</v>
      </c>
      <c r="P15" s="168"/>
      <c r="Q15" s="168"/>
      <c r="R15" s="168"/>
      <c r="S15" s="168"/>
      <c r="T15" s="220">
        <v>45138</v>
      </c>
      <c r="U15" s="221" t="s">
        <v>303</v>
      </c>
      <c r="V15" s="220">
        <v>45138</v>
      </c>
      <c r="W15" s="220">
        <v>45138</v>
      </c>
      <c r="X15" s="162" t="str">
        <f t="shared" si="3"/>
        <v>課題完了</v>
      </c>
      <c r="Y15" s="169"/>
    </row>
    <row r="16" spans="1:28" s="162" customFormat="1">
      <c r="A16" s="219">
        <f t="shared" si="2"/>
        <v>13</v>
      </c>
      <c r="B16" s="220">
        <v>45125</v>
      </c>
      <c r="C16" s="221" t="s">
        <v>286</v>
      </c>
      <c r="D16" s="221"/>
      <c r="E16" s="221" t="s">
        <v>286</v>
      </c>
      <c r="F16" s="220">
        <v>45125</v>
      </c>
      <c r="G16" s="222" t="s">
        <v>287</v>
      </c>
      <c r="H16" s="222"/>
      <c r="I16" s="222"/>
      <c r="J16" s="222"/>
      <c r="K16" s="222" t="s">
        <v>489</v>
      </c>
      <c r="L16" s="222"/>
      <c r="M16" s="223" t="s">
        <v>308</v>
      </c>
      <c r="N16" s="221" t="s">
        <v>289</v>
      </c>
      <c r="O16" s="223"/>
      <c r="P16" s="168"/>
      <c r="Q16" s="168"/>
      <c r="R16" s="168"/>
      <c r="S16" s="168"/>
      <c r="T16" s="220">
        <v>45132</v>
      </c>
      <c r="U16" s="221" t="s">
        <v>289</v>
      </c>
      <c r="V16" s="220">
        <v>45132</v>
      </c>
      <c r="W16" s="220">
        <v>45132</v>
      </c>
      <c r="X16" s="162" t="str">
        <f t="shared" si="3"/>
        <v>課題完了</v>
      </c>
      <c r="Y16" s="169"/>
    </row>
    <row r="17" spans="1:28" s="162" customFormat="1" ht="48">
      <c r="A17" s="219">
        <f t="shared" si="2"/>
        <v>14</v>
      </c>
      <c r="B17" s="220">
        <v>45128</v>
      </c>
      <c r="C17" s="221" t="s">
        <v>309</v>
      </c>
      <c r="D17" s="221"/>
      <c r="E17" s="221" t="s">
        <v>309</v>
      </c>
      <c r="F17" s="220">
        <v>45128</v>
      </c>
      <c r="G17" s="222" t="s">
        <v>310</v>
      </c>
      <c r="H17" s="222"/>
      <c r="I17" s="222"/>
      <c r="J17" s="222"/>
      <c r="K17" s="222" t="s">
        <v>489</v>
      </c>
      <c r="L17" s="222"/>
      <c r="M17" s="223" t="s">
        <v>311</v>
      </c>
      <c r="N17" s="221" t="s">
        <v>303</v>
      </c>
      <c r="O17" s="223" t="s">
        <v>312</v>
      </c>
      <c r="P17" s="168"/>
      <c r="Q17" s="168"/>
      <c r="R17" s="168"/>
      <c r="S17" s="168"/>
      <c r="T17" s="220">
        <v>45131</v>
      </c>
      <c r="U17" s="221" t="s">
        <v>303</v>
      </c>
      <c r="V17" s="220">
        <v>45131</v>
      </c>
      <c r="W17" s="220">
        <v>45131</v>
      </c>
      <c r="X17" s="162" t="str">
        <f t="shared" si="3"/>
        <v>要望完了</v>
      </c>
      <c r="Y17" s="169"/>
    </row>
    <row r="18" spans="1:28" s="162" customFormat="1" ht="120">
      <c r="A18" s="219">
        <f t="shared" si="2"/>
        <v>15</v>
      </c>
      <c r="B18" s="220">
        <v>45128</v>
      </c>
      <c r="C18" s="221" t="s">
        <v>309</v>
      </c>
      <c r="D18" s="221"/>
      <c r="E18" s="221" t="s">
        <v>309</v>
      </c>
      <c r="F18" s="220">
        <v>45128</v>
      </c>
      <c r="G18" s="222" t="s">
        <v>310</v>
      </c>
      <c r="H18" s="222"/>
      <c r="I18" s="222"/>
      <c r="J18" s="222"/>
      <c r="K18" s="222" t="s">
        <v>489</v>
      </c>
      <c r="L18" s="222"/>
      <c r="M18" s="223" t="s">
        <v>313</v>
      </c>
      <c r="N18" s="221" t="s">
        <v>303</v>
      </c>
      <c r="O18" s="223" t="s">
        <v>312</v>
      </c>
      <c r="P18" s="168"/>
      <c r="Q18" s="168"/>
      <c r="R18" s="168"/>
      <c r="S18" s="168"/>
      <c r="T18" s="220">
        <v>45131</v>
      </c>
      <c r="U18" s="221" t="s">
        <v>303</v>
      </c>
      <c r="V18" s="220">
        <v>45131</v>
      </c>
      <c r="W18" s="220">
        <v>45131</v>
      </c>
      <c r="X18" s="162" t="str">
        <f t="shared" si="3"/>
        <v>要望完了</v>
      </c>
      <c r="Y18" s="169"/>
      <c r="AA18" s="162">
        <v>1</v>
      </c>
      <c r="AB18" s="162">
        <v>2</v>
      </c>
    </row>
    <row r="19" spans="1:28" s="162" customFormat="1" ht="24">
      <c r="A19" s="219">
        <f t="shared" si="2"/>
        <v>16</v>
      </c>
      <c r="B19" s="220">
        <v>45128</v>
      </c>
      <c r="C19" s="221" t="s">
        <v>309</v>
      </c>
      <c r="D19" s="221"/>
      <c r="E19" s="221" t="s">
        <v>309</v>
      </c>
      <c r="F19" s="220">
        <v>45128</v>
      </c>
      <c r="G19" s="222" t="s">
        <v>310</v>
      </c>
      <c r="H19" s="222"/>
      <c r="I19" s="222"/>
      <c r="J19" s="222"/>
      <c r="K19" s="222" t="s">
        <v>489</v>
      </c>
      <c r="L19" s="222"/>
      <c r="M19" s="224" t="s">
        <v>314</v>
      </c>
      <c r="N19" s="221" t="s">
        <v>289</v>
      </c>
      <c r="O19" s="223" t="s">
        <v>306</v>
      </c>
      <c r="P19" s="168"/>
      <c r="Q19" s="168"/>
      <c r="R19" s="168"/>
      <c r="S19" s="168"/>
      <c r="T19" s="220">
        <v>45132</v>
      </c>
      <c r="U19" s="221" t="s">
        <v>289</v>
      </c>
      <c r="V19" s="220">
        <v>45132</v>
      </c>
      <c r="W19" s="220">
        <v>45132</v>
      </c>
      <c r="X19" s="162" t="str">
        <f t="shared" si="3"/>
        <v>要望完了</v>
      </c>
      <c r="Y19" s="169"/>
    </row>
    <row r="20" spans="1:28" s="162" customFormat="1" ht="36">
      <c r="A20" s="219">
        <f t="shared" si="2"/>
        <v>17</v>
      </c>
      <c r="B20" s="220">
        <v>45128</v>
      </c>
      <c r="C20" s="221" t="s">
        <v>309</v>
      </c>
      <c r="D20" s="221"/>
      <c r="E20" s="221" t="s">
        <v>309</v>
      </c>
      <c r="F20" s="220">
        <v>45128</v>
      </c>
      <c r="G20" s="222" t="s">
        <v>310</v>
      </c>
      <c r="H20" s="222"/>
      <c r="I20" s="222"/>
      <c r="J20" s="222"/>
      <c r="K20" s="222" t="s">
        <v>489</v>
      </c>
      <c r="L20" s="222"/>
      <c r="M20" s="223" t="s">
        <v>315</v>
      </c>
      <c r="N20" s="221" t="s">
        <v>289</v>
      </c>
      <c r="O20" s="223" t="s">
        <v>306</v>
      </c>
      <c r="P20" s="168"/>
      <c r="Q20" s="168"/>
      <c r="R20" s="168"/>
      <c r="S20" s="168"/>
      <c r="T20" s="220">
        <v>45138</v>
      </c>
      <c r="U20" s="221" t="s">
        <v>289</v>
      </c>
      <c r="V20" s="220">
        <v>45138</v>
      </c>
      <c r="W20" s="220">
        <v>45138</v>
      </c>
      <c r="X20" s="162" t="str">
        <f t="shared" si="3"/>
        <v>要望完了</v>
      </c>
      <c r="Y20" s="169"/>
    </row>
    <row r="21" spans="1:28" s="162" customFormat="1" ht="72">
      <c r="A21" s="219">
        <f t="shared" si="2"/>
        <v>18</v>
      </c>
      <c r="B21" s="220">
        <v>45132</v>
      </c>
      <c r="C21" s="221" t="s">
        <v>309</v>
      </c>
      <c r="D21" s="221"/>
      <c r="E21" s="221" t="s">
        <v>309</v>
      </c>
      <c r="F21" s="220">
        <v>45132</v>
      </c>
      <c r="G21" s="222" t="s">
        <v>310</v>
      </c>
      <c r="H21" s="222"/>
      <c r="I21" s="222"/>
      <c r="J21" s="222"/>
      <c r="K21" s="222" t="s">
        <v>489</v>
      </c>
      <c r="L21" s="222"/>
      <c r="M21" s="223" t="s">
        <v>316</v>
      </c>
      <c r="N21" s="221" t="s">
        <v>303</v>
      </c>
      <c r="O21" s="223" t="s">
        <v>306</v>
      </c>
      <c r="P21" s="168"/>
      <c r="Q21" s="168"/>
      <c r="R21" s="168"/>
      <c r="S21" s="168"/>
      <c r="T21" s="220">
        <v>45132</v>
      </c>
      <c r="U21" s="221" t="s">
        <v>303</v>
      </c>
      <c r="V21" s="220">
        <v>45132</v>
      </c>
      <c r="W21" s="220">
        <v>45132</v>
      </c>
      <c r="X21" s="162" t="str">
        <f t="shared" si="3"/>
        <v>要望完了</v>
      </c>
      <c r="Y21" s="169"/>
    </row>
    <row r="22" spans="1:28" s="162" customFormat="1" ht="48">
      <c r="A22" s="219">
        <f t="shared" si="2"/>
        <v>19</v>
      </c>
      <c r="B22" s="220">
        <v>45132</v>
      </c>
      <c r="C22" s="221" t="s">
        <v>309</v>
      </c>
      <c r="D22" s="221"/>
      <c r="E22" s="221" t="s">
        <v>309</v>
      </c>
      <c r="F22" s="220">
        <v>45132</v>
      </c>
      <c r="G22" s="222" t="s">
        <v>310</v>
      </c>
      <c r="H22" s="222"/>
      <c r="I22" s="222"/>
      <c r="J22" s="222"/>
      <c r="K22" s="222" t="s">
        <v>489</v>
      </c>
      <c r="L22" s="223"/>
      <c r="M22" s="223" t="s">
        <v>317</v>
      </c>
      <c r="N22" s="221" t="s">
        <v>303</v>
      </c>
      <c r="O22" s="223" t="s">
        <v>318</v>
      </c>
      <c r="P22" s="168"/>
      <c r="Q22" s="168"/>
      <c r="R22" s="168"/>
      <c r="S22" s="168"/>
      <c r="T22" s="220">
        <v>45133</v>
      </c>
      <c r="U22" s="221" t="s">
        <v>303</v>
      </c>
      <c r="V22" s="220">
        <v>45133</v>
      </c>
      <c r="W22" s="220">
        <v>45133</v>
      </c>
      <c r="X22" s="162" t="str">
        <f t="shared" si="3"/>
        <v>要望完了</v>
      </c>
      <c r="Y22" s="169"/>
      <c r="AA22" s="162">
        <v>1</v>
      </c>
      <c r="AB22" s="162">
        <v>3</v>
      </c>
    </row>
    <row r="23" spans="1:28" s="162" customFormat="1" ht="24">
      <c r="A23" s="219">
        <f t="shared" si="2"/>
        <v>20</v>
      </c>
      <c r="B23" s="220">
        <v>45132</v>
      </c>
      <c r="C23" s="221" t="s">
        <v>309</v>
      </c>
      <c r="D23" s="221"/>
      <c r="E23" s="221" t="s">
        <v>309</v>
      </c>
      <c r="F23" s="220">
        <v>45132</v>
      </c>
      <c r="G23" s="222" t="s">
        <v>310</v>
      </c>
      <c r="H23" s="222"/>
      <c r="I23" s="222"/>
      <c r="J23" s="222"/>
      <c r="K23" s="222" t="s">
        <v>489</v>
      </c>
      <c r="L23" s="222"/>
      <c r="M23" s="223" t="s">
        <v>319</v>
      </c>
      <c r="N23" s="221" t="s">
        <v>289</v>
      </c>
      <c r="O23" s="223" t="s">
        <v>306</v>
      </c>
      <c r="P23" s="168"/>
      <c r="Q23" s="168"/>
      <c r="R23" s="168"/>
      <c r="S23" s="168"/>
      <c r="T23" s="220">
        <v>45132</v>
      </c>
      <c r="U23" s="221" t="s">
        <v>289</v>
      </c>
      <c r="V23" s="220">
        <v>45132</v>
      </c>
      <c r="W23" s="220">
        <v>45132</v>
      </c>
      <c r="X23" s="162" t="str">
        <f t="shared" si="3"/>
        <v>要望完了</v>
      </c>
      <c r="Y23" s="169"/>
    </row>
    <row r="24" spans="1:28" s="162" customFormat="1" ht="48">
      <c r="A24" s="219">
        <f t="shared" si="2"/>
        <v>21</v>
      </c>
      <c r="B24" s="220">
        <v>45132</v>
      </c>
      <c r="C24" s="221" t="s">
        <v>309</v>
      </c>
      <c r="D24" s="221"/>
      <c r="E24" s="221" t="s">
        <v>309</v>
      </c>
      <c r="F24" s="220">
        <v>45132</v>
      </c>
      <c r="G24" s="222" t="s">
        <v>310</v>
      </c>
      <c r="H24" s="222"/>
      <c r="I24" s="222"/>
      <c r="J24" s="222"/>
      <c r="K24" s="222" t="s">
        <v>489</v>
      </c>
      <c r="L24" s="222"/>
      <c r="M24" s="223" t="s">
        <v>320</v>
      </c>
      <c r="N24" s="221" t="s">
        <v>289</v>
      </c>
      <c r="O24" s="223" t="s">
        <v>321</v>
      </c>
      <c r="P24" s="168"/>
      <c r="Q24" s="168"/>
      <c r="R24" s="168"/>
      <c r="S24" s="168"/>
      <c r="T24" s="220">
        <v>45132</v>
      </c>
      <c r="U24" s="221" t="s">
        <v>289</v>
      </c>
      <c r="V24" s="220">
        <v>45132</v>
      </c>
      <c r="W24" s="220">
        <v>45132</v>
      </c>
      <c r="X24" s="162" t="str">
        <f t="shared" si="3"/>
        <v>要望完了</v>
      </c>
      <c r="Y24" s="169"/>
    </row>
    <row r="25" spans="1:28" s="162" customFormat="1" ht="132">
      <c r="A25" s="219">
        <f t="shared" si="2"/>
        <v>22</v>
      </c>
      <c r="B25" s="220">
        <v>45132</v>
      </c>
      <c r="C25" s="221" t="s">
        <v>309</v>
      </c>
      <c r="D25" s="221"/>
      <c r="E25" s="221" t="s">
        <v>309</v>
      </c>
      <c r="F25" s="220">
        <v>45132</v>
      </c>
      <c r="G25" s="222" t="s">
        <v>322</v>
      </c>
      <c r="H25" s="222"/>
      <c r="I25" s="222"/>
      <c r="J25" s="222"/>
      <c r="K25" s="222" t="s">
        <v>489</v>
      </c>
      <c r="L25" s="222"/>
      <c r="M25" s="223" t="s">
        <v>323</v>
      </c>
      <c r="N25" s="221" t="s">
        <v>303</v>
      </c>
      <c r="O25" s="223" t="s">
        <v>324</v>
      </c>
      <c r="P25" s="168"/>
      <c r="Q25" s="168"/>
      <c r="R25" s="168"/>
      <c r="S25" s="168"/>
      <c r="T25" s="220">
        <v>45132</v>
      </c>
      <c r="U25" s="221" t="s">
        <v>303</v>
      </c>
      <c r="V25" s="220">
        <v>45132</v>
      </c>
      <c r="W25" s="220">
        <v>45132</v>
      </c>
      <c r="X25" s="162" t="str">
        <f t="shared" si="3"/>
        <v>確認完了</v>
      </c>
      <c r="Y25" s="169"/>
    </row>
    <row r="26" spans="1:28" s="162" customFormat="1" ht="24">
      <c r="A26" s="219">
        <f t="shared" si="2"/>
        <v>23</v>
      </c>
      <c r="B26" s="220">
        <v>45133</v>
      </c>
      <c r="C26" s="221" t="s">
        <v>309</v>
      </c>
      <c r="D26" s="221"/>
      <c r="E26" s="221" t="s">
        <v>309</v>
      </c>
      <c r="F26" s="220">
        <v>45133</v>
      </c>
      <c r="G26" s="222" t="s">
        <v>310</v>
      </c>
      <c r="H26" s="222"/>
      <c r="I26" s="222"/>
      <c r="J26" s="222"/>
      <c r="K26" s="222" t="s">
        <v>489</v>
      </c>
      <c r="L26" s="222"/>
      <c r="M26" s="223" t="s">
        <v>325</v>
      </c>
      <c r="N26" s="221" t="s">
        <v>289</v>
      </c>
      <c r="O26" s="223"/>
      <c r="P26" s="168"/>
      <c r="Q26" s="168"/>
      <c r="R26" s="168"/>
      <c r="S26" s="168"/>
      <c r="T26" s="220">
        <v>45135</v>
      </c>
      <c r="U26" s="221" t="s">
        <v>289</v>
      </c>
      <c r="V26" s="220">
        <v>45135</v>
      </c>
      <c r="W26" s="220">
        <v>45135</v>
      </c>
      <c r="X26" s="162" t="str">
        <f t="shared" si="3"/>
        <v>要望完了</v>
      </c>
      <c r="Y26" s="169"/>
    </row>
    <row r="27" spans="1:28" s="162" customFormat="1" ht="48">
      <c r="A27" s="219">
        <f t="shared" si="2"/>
        <v>24</v>
      </c>
      <c r="B27" s="220">
        <v>45133</v>
      </c>
      <c r="C27" s="221" t="s">
        <v>309</v>
      </c>
      <c r="D27" s="221"/>
      <c r="E27" s="221" t="s">
        <v>309</v>
      </c>
      <c r="F27" s="220">
        <v>45133</v>
      </c>
      <c r="G27" s="222" t="s">
        <v>310</v>
      </c>
      <c r="H27" s="222"/>
      <c r="I27" s="222"/>
      <c r="J27" s="222"/>
      <c r="K27" s="222" t="s">
        <v>489</v>
      </c>
      <c r="L27" s="222"/>
      <c r="M27" s="223" t="s">
        <v>326</v>
      </c>
      <c r="N27" s="221" t="s">
        <v>303</v>
      </c>
      <c r="O27" s="223" t="s">
        <v>306</v>
      </c>
      <c r="P27" s="168"/>
      <c r="Q27" s="168"/>
      <c r="R27" s="168"/>
      <c r="S27" s="168"/>
      <c r="T27" s="220">
        <v>45138</v>
      </c>
      <c r="U27" s="221" t="s">
        <v>303</v>
      </c>
      <c r="V27" s="220">
        <v>45138</v>
      </c>
      <c r="W27" s="220">
        <v>45138</v>
      </c>
      <c r="X27" s="162" t="str">
        <f t="shared" si="3"/>
        <v>要望完了</v>
      </c>
      <c r="Y27" s="169"/>
    </row>
    <row r="28" spans="1:28" s="162" customFormat="1" ht="60">
      <c r="A28" s="219">
        <f t="shared" si="2"/>
        <v>25</v>
      </c>
      <c r="B28" s="220">
        <v>45133</v>
      </c>
      <c r="C28" s="221" t="s">
        <v>309</v>
      </c>
      <c r="D28" s="221"/>
      <c r="E28" s="221" t="s">
        <v>309</v>
      </c>
      <c r="F28" s="220">
        <v>45133</v>
      </c>
      <c r="G28" s="222" t="s">
        <v>327</v>
      </c>
      <c r="H28" s="222"/>
      <c r="I28" s="222"/>
      <c r="J28" s="222"/>
      <c r="K28" s="222" t="s">
        <v>489</v>
      </c>
      <c r="L28" s="222"/>
      <c r="M28" s="223" t="s">
        <v>328</v>
      </c>
      <c r="N28" s="221" t="s">
        <v>289</v>
      </c>
      <c r="O28" s="223"/>
      <c r="P28" s="168"/>
      <c r="Q28" s="168"/>
      <c r="R28" s="168"/>
      <c r="S28" s="168"/>
      <c r="T28" s="220">
        <v>45135</v>
      </c>
      <c r="U28" s="221" t="s">
        <v>289</v>
      </c>
      <c r="V28" s="220">
        <v>45135</v>
      </c>
      <c r="W28" s="220">
        <v>45135</v>
      </c>
      <c r="X28" s="162" t="str">
        <f t="shared" ref="X28:X86" si="4">G28&amp;IF(ISBLANK(W28),IF(ISBLANK(T28),"","修正"),"完了")</f>
        <v>障害完了</v>
      </c>
      <c r="Y28" s="169"/>
    </row>
    <row r="29" spans="1:28" s="162" customFormat="1" ht="24">
      <c r="A29" s="219">
        <f t="shared" si="2"/>
        <v>26</v>
      </c>
      <c r="B29" s="220">
        <v>45133</v>
      </c>
      <c r="C29" s="221" t="s">
        <v>309</v>
      </c>
      <c r="D29" s="221"/>
      <c r="E29" s="221" t="s">
        <v>309</v>
      </c>
      <c r="F29" s="220">
        <v>45133</v>
      </c>
      <c r="G29" s="222" t="s">
        <v>327</v>
      </c>
      <c r="H29" s="222"/>
      <c r="I29" s="222"/>
      <c r="J29" s="222"/>
      <c r="K29" s="222" t="s">
        <v>489</v>
      </c>
      <c r="L29" s="222"/>
      <c r="M29" s="223" t="s">
        <v>329</v>
      </c>
      <c r="N29" s="221" t="s">
        <v>303</v>
      </c>
      <c r="O29" s="223"/>
      <c r="P29" s="168"/>
      <c r="Q29" s="168"/>
      <c r="R29" s="168"/>
      <c r="S29" s="168"/>
      <c r="T29" s="220">
        <v>45138</v>
      </c>
      <c r="U29" s="221" t="s">
        <v>303</v>
      </c>
      <c r="V29" s="220">
        <v>45138</v>
      </c>
      <c r="W29" s="220">
        <v>45138</v>
      </c>
      <c r="X29" s="162" t="str">
        <f t="shared" si="4"/>
        <v>障害完了</v>
      </c>
      <c r="Y29" s="169"/>
    </row>
    <row r="30" spans="1:28" s="162" customFormat="1" ht="48">
      <c r="A30" s="219">
        <f t="shared" si="2"/>
        <v>27</v>
      </c>
      <c r="B30" s="220">
        <v>45133</v>
      </c>
      <c r="C30" s="221" t="s">
        <v>309</v>
      </c>
      <c r="D30" s="221"/>
      <c r="E30" s="221" t="s">
        <v>309</v>
      </c>
      <c r="F30" s="220">
        <v>45133</v>
      </c>
      <c r="G30" s="222" t="s">
        <v>330</v>
      </c>
      <c r="H30" s="222"/>
      <c r="I30" s="222"/>
      <c r="J30" s="222"/>
      <c r="K30" s="222" t="s">
        <v>489</v>
      </c>
      <c r="L30" s="222"/>
      <c r="M30" s="223" t="s">
        <v>331</v>
      </c>
      <c r="N30" s="221" t="s">
        <v>303</v>
      </c>
      <c r="O30" s="223" t="s">
        <v>332</v>
      </c>
      <c r="P30" s="168"/>
      <c r="Q30" s="168"/>
      <c r="R30" s="168"/>
      <c r="S30" s="168"/>
      <c r="T30" s="220">
        <v>45138</v>
      </c>
      <c r="U30" s="221" t="s">
        <v>303</v>
      </c>
      <c r="V30" s="220">
        <v>45138</v>
      </c>
      <c r="W30" s="220">
        <v>45138</v>
      </c>
      <c r="X30" s="162" t="str">
        <f t="shared" si="4"/>
        <v>質問完了</v>
      </c>
      <c r="Y30" s="169"/>
    </row>
    <row r="31" spans="1:28" s="162" customFormat="1" ht="84">
      <c r="A31" s="219">
        <f t="shared" si="2"/>
        <v>28</v>
      </c>
      <c r="B31" s="220">
        <v>45133</v>
      </c>
      <c r="C31" s="221" t="s">
        <v>309</v>
      </c>
      <c r="D31" s="221"/>
      <c r="E31" s="221" t="s">
        <v>309</v>
      </c>
      <c r="F31" s="220">
        <v>45133</v>
      </c>
      <c r="G31" s="222" t="s">
        <v>310</v>
      </c>
      <c r="H31" s="222"/>
      <c r="I31" s="222"/>
      <c r="J31" s="222"/>
      <c r="K31" s="222" t="s">
        <v>489</v>
      </c>
      <c r="L31" s="222"/>
      <c r="M31" s="223" t="s">
        <v>333</v>
      </c>
      <c r="N31" s="221" t="s">
        <v>303</v>
      </c>
      <c r="O31" s="223"/>
      <c r="P31" s="168"/>
      <c r="Q31" s="168"/>
      <c r="R31" s="168"/>
      <c r="S31" s="168"/>
      <c r="T31" s="220">
        <v>45135</v>
      </c>
      <c r="U31" s="221" t="s">
        <v>303</v>
      </c>
      <c r="V31" s="220">
        <v>45135</v>
      </c>
      <c r="W31" s="220">
        <v>45135</v>
      </c>
      <c r="X31" s="162" t="str">
        <f t="shared" si="4"/>
        <v>要望完了</v>
      </c>
      <c r="Y31" s="169"/>
    </row>
    <row r="32" spans="1:28" s="162" customFormat="1" ht="48">
      <c r="A32" s="219">
        <f t="shared" si="2"/>
        <v>29</v>
      </c>
      <c r="B32" s="220">
        <v>45133</v>
      </c>
      <c r="C32" s="221" t="s">
        <v>309</v>
      </c>
      <c r="D32" s="221"/>
      <c r="E32" s="221" t="s">
        <v>309</v>
      </c>
      <c r="F32" s="220">
        <v>45133</v>
      </c>
      <c r="G32" s="222" t="s">
        <v>310</v>
      </c>
      <c r="H32" s="222"/>
      <c r="I32" s="222"/>
      <c r="J32" s="222"/>
      <c r="K32" s="222" t="s">
        <v>489</v>
      </c>
      <c r="L32" s="222"/>
      <c r="M32" s="223" t="s">
        <v>334</v>
      </c>
      <c r="N32" s="221" t="s">
        <v>303</v>
      </c>
      <c r="O32" s="223"/>
      <c r="P32" s="168"/>
      <c r="Q32" s="168"/>
      <c r="R32" s="168"/>
      <c r="S32" s="168"/>
      <c r="T32" s="220">
        <v>45135</v>
      </c>
      <c r="U32" s="221" t="s">
        <v>303</v>
      </c>
      <c r="V32" s="220">
        <v>45135</v>
      </c>
      <c r="W32" s="220">
        <v>45135</v>
      </c>
      <c r="X32" s="162" t="str">
        <f t="shared" si="4"/>
        <v>要望完了</v>
      </c>
      <c r="Y32" s="169"/>
    </row>
    <row r="33" spans="1:25" s="162" customFormat="1" ht="24">
      <c r="A33" s="219">
        <f t="shared" ref="A33:A96" si="5">ROW()-3</f>
        <v>30</v>
      </c>
      <c r="B33" s="220">
        <v>45133</v>
      </c>
      <c r="C33" s="221" t="s">
        <v>309</v>
      </c>
      <c r="D33" s="221"/>
      <c r="E33" s="221" t="s">
        <v>309</v>
      </c>
      <c r="F33" s="220">
        <v>45133</v>
      </c>
      <c r="G33" s="222" t="s">
        <v>330</v>
      </c>
      <c r="H33" s="222"/>
      <c r="I33" s="222"/>
      <c r="J33" s="222"/>
      <c r="K33" s="222" t="s">
        <v>489</v>
      </c>
      <c r="L33" s="222"/>
      <c r="M33" s="223" t="s">
        <v>335</v>
      </c>
      <c r="N33" s="221" t="s">
        <v>303</v>
      </c>
      <c r="O33" s="223" t="s">
        <v>336</v>
      </c>
      <c r="P33" s="168"/>
      <c r="Q33" s="168"/>
      <c r="R33" s="168"/>
      <c r="S33" s="168"/>
      <c r="T33" s="220">
        <v>45138</v>
      </c>
      <c r="U33" s="221" t="s">
        <v>303</v>
      </c>
      <c r="V33" s="220">
        <v>45138</v>
      </c>
      <c r="W33" s="220">
        <v>45138</v>
      </c>
      <c r="X33" s="162" t="str">
        <f t="shared" si="4"/>
        <v>質問完了</v>
      </c>
      <c r="Y33" s="169"/>
    </row>
    <row r="34" spans="1:25" s="162" customFormat="1" ht="36">
      <c r="A34" s="219">
        <f t="shared" si="5"/>
        <v>31</v>
      </c>
      <c r="B34" s="220">
        <v>45134</v>
      </c>
      <c r="C34" s="221" t="s">
        <v>309</v>
      </c>
      <c r="D34" s="221"/>
      <c r="E34" s="221" t="s">
        <v>309</v>
      </c>
      <c r="F34" s="220">
        <v>45134</v>
      </c>
      <c r="G34" s="222" t="s">
        <v>330</v>
      </c>
      <c r="H34" s="222"/>
      <c r="I34" s="222"/>
      <c r="J34" s="222"/>
      <c r="K34" s="222" t="s">
        <v>489</v>
      </c>
      <c r="L34" s="222"/>
      <c r="M34" s="223" t="s">
        <v>337</v>
      </c>
      <c r="N34" s="221" t="s">
        <v>303</v>
      </c>
      <c r="O34" s="223" t="s">
        <v>338</v>
      </c>
      <c r="P34" s="168"/>
      <c r="Q34" s="168"/>
      <c r="R34" s="168"/>
      <c r="S34" s="168"/>
      <c r="T34" s="220">
        <v>45134</v>
      </c>
      <c r="U34" s="221" t="s">
        <v>303</v>
      </c>
      <c r="V34" s="220">
        <v>45134</v>
      </c>
      <c r="W34" s="220">
        <v>45134</v>
      </c>
      <c r="X34" s="162" t="str">
        <f t="shared" si="4"/>
        <v>質問完了</v>
      </c>
      <c r="Y34" s="169"/>
    </row>
    <row r="35" spans="1:25" s="162" customFormat="1" ht="72">
      <c r="A35" s="219">
        <f t="shared" si="5"/>
        <v>32</v>
      </c>
      <c r="B35" s="220">
        <v>45134</v>
      </c>
      <c r="C35" s="221" t="s">
        <v>309</v>
      </c>
      <c r="D35" s="221"/>
      <c r="E35" s="221" t="s">
        <v>309</v>
      </c>
      <c r="F35" s="220">
        <v>45134</v>
      </c>
      <c r="G35" s="222" t="s">
        <v>339</v>
      </c>
      <c r="H35" s="222"/>
      <c r="I35" s="222"/>
      <c r="J35" s="222"/>
      <c r="K35" s="222" t="s">
        <v>489</v>
      </c>
      <c r="L35" s="222"/>
      <c r="M35" s="223" t="s">
        <v>340</v>
      </c>
      <c r="N35" s="221" t="s">
        <v>303</v>
      </c>
      <c r="O35" s="223" t="s">
        <v>341</v>
      </c>
      <c r="P35" s="168"/>
      <c r="Q35" s="168"/>
      <c r="R35" s="168"/>
      <c r="S35" s="168"/>
      <c r="T35" s="220">
        <v>45138</v>
      </c>
      <c r="U35" s="221" t="s">
        <v>303</v>
      </c>
      <c r="V35" s="220">
        <v>45138</v>
      </c>
      <c r="W35" s="220">
        <v>45138</v>
      </c>
      <c r="X35" s="162" t="str">
        <f t="shared" si="4"/>
        <v>要望
質問完了</v>
      </c>
      <c r="Y35" s="169"/>
    </row>
    <row r="36" spans="1:25" s="162" customFormat="1" ht="36">
      <c r="A36" s="219">
        <f t="shared" si="5"/>
        <v>33</v>
      </c>
      <c r="B36" s="220">
        <v>45134</v>
      </c>
      <c r="C36" s="221" t="s">
        <v>309</v>
      </c>
      <c r="D36" s="221"/>
      <c r="E36" s="221" t="s">
        <v>309</v>
      </c>
      <c r="F36" s="220">
        <v>45134</v>
      </c>
      <c r="G36" s="222" t="s">
        <v>330</v>
      </c>
      <c r="H36" s="222"/>
      <c r="I36" s="222"/>
      <c r="J36" s="222"/>
      <c r="K36" s="222" t="s">
        <v>489</v>
      </c>
      <c r="L36" s="222"/>
      <c r="M36" s="223" t="s">
        <v>342</v>
      </c>
      <c r="N36" s="221" t="s">
        <v>289</v>
      </c>
      <c r="O36" s="223" t="s">
        <v>306</v>
      </c>
      <c r="P36" s="168"/>
      <c r="Q36" s="168"/>
      <c r="R36" s="168"/>
      <c r="S36" s="168"/>
      <c r="T36" s="220">
        <v>45135</v>
      </c>
      <c r="U36" s="221" t="s">
        <v>289</v>
      </c>
      <c r="V36" s="220">
        <v>45135</v>
      </c>
      <c r="W36" s="220">
        <v>45135</v>
      </c>
      <c r="X36" s="162" t="str">
        <f t="shared" si="4"/>
        <v>質問完了</v>
      </c>
      <c r="Y36" s="169"/>
    </row>
    <row r="37" spans="1:25" s="162" customFormat="1" ht="132">
      <c r="A37" s="219">
        <f t="shared" si="5"/>
        <v>34</v>
      </c>
      <c r="B37" s="220">
        <v>45135</v>
      </c>
      <c r="C37" s="221" t="s">
        <v>309</v>
      </c>
      <c r="D37" s="221"/>
      <c r="E37" s="221" t="s">
        <v>309</v>
      </c>
      <c r="F37" s="220">
        <v>45135</v>
      </c>
      <c r="G37" s="222" t="s">
        <v>310</v>
      </c>
      <c r="H37" s="222"/>
      <c r="I37" s="222"/>
      <c r="J37" s="222"/>
      <c r="K37" s="222" t="s">
        <v>489</v>
      </c>
      <c r="L37" s="222"/>
      <c r="M37" s="223" t="s">
        <v>343</v>
      </c>
      <c r="N37" s="221" t="s">
        <v>303</v>
      </c>
      <c r="O37" s="223" t="s">
        <v>306</v>
      </c>
      <c r="P37" s="168"/>
      <c r="Q37" s="168"/>
      <c r="R37" s="168"/>
      <c r="S37" s="168"/>
      <c r="T37" s="220">
        <v>45138</v>
      </c>
      <c r="U37" s="221" t="s">
        <v>303</v>
      </c>
      <c r="V37" s="220">
        <v>45138</v>
      </c>
      <c r="W37" s="220">
        <v>45138</v>
      </c>
      <c r="X37" s="162" t="str">
        <f t="shared" si="4"/>
        <v>要望完了</v>
      </c>
      <c r="Y37" s="169"/>
    </row>
    <row r="38" spans="1:25" s="162" customFormat="1">
      <c r="A38" s="219">
        <f t="shared" si="5"/>
        <v>35</v>
      </c>
      <c r="B38" s="220">
        <v>45138</v>
      </c>
      <c r="C38" s="221" t="s">
        <v>344</v>
      </c>
      <c r="D38" s="221"/>
      <c r="E38" s="221" t="s">
        <v>344</v>
      </c>
      <c r="F38" s="220">
        <v>45138</v>
      </c>
      <c r="G38" s="222" t="s">
        <v>327</v>
      </c>
      <c r="H38" s="222"/>
      <c r="I38" s="222"/>
      <c r="J38" s="222"/>
      <c r="K38" s="222" t="s">
        <v>489</v>
      </c>
      <c r="L38" s="222"/>
      <c r="M38" s="223" t="s">
        <v>345</v>
      </c>
      <c r="N38" s="221" t="s">
        <v>289</v>
      </c>
      <c r="O38" s="223" t="s">
        <v>346</v>
      </c>
      <c r="P38" s="168"/>
      <c r="Q38" s="168"/>
      <c r="R38" s="168"/>
      <c r="S38" s="168"/>
      <c r="T38" s="220">
        <v>45138</v>
      </c>
      <c r="U38" s="221" t="s">
        <v>289</v>
      </c>
      <c r="V38" s="220">
        <v>45138</v>
      </c>
      <c r="W38" s="220">
        <v>45138</v>
      </c>
      <c r="X38" s="162" t="str">
        <f t="shared" si="4"/>
        <v>障害完了</v>
      </c>
      <c r="Y38" s="169"/>
    </row>
    <row r="39" spans="1:25" s="162" customFormat="1" ht="24">
      <c r="A39" s="219">
        <f t="shared" si="5"/>
        <v>36</v>
      </c>
      <c r="B39" s="220">
        <v>45139</v>
      </c>
      <c r="C39" s="221" t="s">
        <v>344</v>
      </c>
      <c r="D39" s="221"/>
      <c r="E39" s="221" t="s">
        <v>344</v>
      </c>
      <c r="F39" s="220">
        <v>45139</v>
      </c>
      <c r="G39" s="222" t="s">
        <v>327</v>
      </c>
      <c r="H39" s="222"/>
      <c r="I39" s="222"/>
      <c r="J39" s="222"/>
      <c r="K39" s="222" t="s">
        <v>489</v>
      </c>
      <c r="L39" s="222"/>
      <c r="M39" s="223" t="s">
        <v>347</v>
      </c>
      <c r="N39" s="221" t="s">
        <v>289</v>
      </c>
      <c r="O39" s="223" t="s">
        <v>306</v>
      </c>
      <c r="P39" s="168"/>
      <c r="Q39" s="168"/>
      <c r="R39" s="168"/>
      <c r="S39" s="168"/>
      <c r="T39" s="220">
        <v>45142</v>
      </c>
      <c r="U39" s="221" t="s">
        <v>289</v>
      </c>
      <c r="V39" s="220">
        <v>45142</v>
      </c>
      <c r="W39" s="220">
        <v>45142</v>
      </c>
      <c r="X39" s="162" t="str">
        <f t="shared" si="4"/>
        <v>障害完了</v>
      </c>
      <c r="Y39" s="169"/>
    </row>
    <row r="40" spans="1:25" s="162" customFormat="1" ht="36">
      <c r="A40" s="219">
        <f t="shared" si="5"/>
        <v>37</v>
      </c>
      <c r="B40" s="220">
        <v>45139</v>
      </c>
      <c r="C40" s="221" t="s">
        <v>344</v>
      </c>
      <c r="D40" s="221"/>
      <c r="E40" s="221" t="s">
        <v>344</v>
      </c>
      <c r="F40" s="220">
        <v>45139</v>
      </c>
      <c r="G40" s="222" t="s">
        <v>327</v>
      </c>
      <c r="H40" s="222"/>
      <c r="I40" s="222"/>
      <c r="J40" s="222"/>
      <c r="K40" s="222" t="s">
        <v>489</v>
      </c>
      <c r="L40" s="222"/>
      <c r="M40" s="223" t="s">
        <v>348</v>
      </c>
      <c r="N40" s="221" t="s">
        <v>289</v>
      </c>
      <c r="O40" s="223" t="s">
        <v>349</v>
      </c>
      <c r="P40" s="168"/>
      <c r="Q40" s="168"/>
      <c r="R40" s="168"/>
      <c r="S40" s="168"/>
      <c r="T40" s="220">
        <v>45143</v>
      </c>
      <c r="U40" s="221" t="s">
        <v>289</v>
      </c>
      <c r="V40" s="220">
        <v>45143</v>
      </c>
      <c r="W40" s="220">
        <v>45143</v>
      </c>
      <c r="X40" s="162" t="str">
        <f t="shared" si="4"/>
        <v>障害完了</v>
      </c>
      <c r="Y40" s="169"/>
    </row>
    <row r="41" spans="1:25" s="162" customFormat="1" ht="24">
      <c r="A41" s="219">
        <f t="shared" si="5"/>
        <v>38</v>
      </c>
      <c r="B41" s="220">
        <v>45139</v>
      </c>
      <c r="C41" s="221" t="s">
        <v>344</v>
      </c>
      <c r="D41" s="221"/>
      <c r="E41" s="221" t="s">
        <v>344</v>
      </c>
      <c r="F41" s="220">
        <v>45139</v>
      </c>
      <c r="G41" s="222" t="s">
        <v>327</v>
      </c>
      <c r="H41" s="222"/>
      <c r="I41" s="222"/>
      <c r="J41" s="222"/>
      <c r="K41" s="222" t="s">
        <v>489</v>
      </c>
      <c r="L41" s="222"/>
      <c r="M41" s="223" t="s">
        <v>350</v>
      </c>
      <c r="N41" s="221" t="s">
        <v>289</v>
      </c>
      <c r="O41" s="223" t="s">
        <v>346</v>
      </c>
      <c r="P41" s="168"/>
      <c r="Q41" s="168"/>
      <c r="R41" s="168"/>
      <c r="S41" s="168"/>
      <c r="T41" s="220">
        <v>45142</v>
      </c>
      <c r="U41" s="221" t="s">
        <v>289</v>
      </c>
      <c r="V41" s="220">
        <v>45142</v>
      </c>
      <c r="W41" s="220">
        <v>45142</v>
      </c>
      <c r="X41" s="162" t="str">
        <f t="shared" si="4"/>
        <v>障害完了</v>
      </c>
      <c r="Y41" s="169"/>
    </row>
    <row r="42" spans="1:25" s="162" customFormat="1" ht="36">
      <c r="A42" s="219">
        <f t="shared" si="5"/>
        <v>39</v>
      </c>
      <c r="B42" s="220">
        <v>45139</v>
      </c>
      <c r="C42" s="221" t="s">
        <v>344</v>
      </c>
      <c r="D42" s="221"/>
      <c r="E42" s="221" t="s">
        <v>344</v>
      </c>
      <c r="F42" s="220">
        <v>45139</v>
      </c>
      <c r="G42" s="222" t="s">
        <v>327</v>
      </c>
      <c r="H42" s="222"/>
      <c r="I42" s="222"/>
      <c r="J42" s="222"/>
      <c r="K42" s="222" t="s">
        <v>489</v>
      </c>
      <c r="L42" s="222"/>
      <c r="M42" s="223" t="s">
        <v>351</v>
      </c>
      <c r="N42" s="221" t="s">
        <v>303</v>
      </c>
      <c r="O42" s="223" t="s">
        <v>352</v>
      </c>
      <c r="P42" s="168"/>
      <c r="Q42" s="168"/>
      <c r="R42" s="168"/>
      <c r="S42" s="168"/>
      <c r="T42" s="220">
        <v>45154</v>
      </c>
      <c r="U42" s="221" t="s">
        <v>303</v>
      </c>
      <c r="V42" s="220">
        <v>45154</v>
      </c>
      <c r="W42" s="220">
        <v>45154</v>
      </c>
      <c r="X42" s="162" t="str">
        <f t="shared" si="4"/>
        <v>障害完了</v>
      </c>
      <c r="Y42" s="169"/>
    </row>
    <row r="43" spans="1:25" s="162" customFormat="1">
      <c r="A43" s="219">
        <f t="shared" si="5"/>
        <v>40</v>
      </c>
      <c r="B43" s="220">
        <v>45139</v>
      </c>
      <c r="C43" s="221" t="s">
        <v>344</v>
      </c>
      <c r="D43" s="221"/>
      <c r="E43" s="221" t="s">
        <v>344</v>
      </c>
      <c r="F43" s="220">
        <v>45139</v>
      </c>
      <c r="G43" s="222" t="s">
        <v>310</v>
      </c>
      <c r="H43" s="222"/>
      <c r="I43" s="222"/>
      <c r="J43" s="222"/>
      <c r="K43" s="222" t="s">
        <v>489</v>
      </c>
      <c r="L43" s="222"/>
      <c r="M43" s="223" t="s">
        <v>353</v>
      </c>
      <c r="N43" s="221" t="s">
        <v>289</v>
      </c>
      <c r="O43" s="225" t="s">
        <v>354</v>
      </c>
      <c r="P43" s="168"/>
      <c r="Q43" s="168"/>
      <c r="R43" s="168"/>
      <c r="S43" s="168"/>
      <c r="T43" s="220">
        <v>45142</v>
      </c>
      <c r="U43" s="221" t="s">
        <v>289</v>
      </c>
      <c r="V43" s="220">
        <v>45142</v>
      </c>
      <c r="W43" s="220">
        <v>45142</v>
      </c>
      <c r="X43" s="162" t="str">
        <f t="shared" si="4"/>
        <v>要望完了</v>
      </c>
      <c r="Y43" s="169"/>
    </row>
    <row r="44" spans="1:25" s="162" customFormat="1" ht="48">
      <c r="A44" s="219">
        <f t="shared" si="5"/>
        <v>41</v>
      </c>
      <c r="B44" s="220">
        <v>45139</v>
      </c>
      <c r="C44" s="221" t="s">
        <v>344</v>
      </c>
      <c r="D44" s="221"/>
      <c r="E44" s="221" t="s">
        <v>344</v>
      </c>
      <c r="F44" s="220">
        <v>45139</v>
      </c>
      <c r="G44" s="222" t="s">
        <v>327</v>
      </c>
      <c r="H44" s="222"/>
      <c r="I44" s="222"/>
      <c r="J44" s="222"/>
      <c r="K44" s="222" t="s">
        <v>489</v>
      </c>
      <c r="L44" s="222"/>
      <c r="M44" s="223" t="s">
        <v>355</v>
      </c>
      <c r="N44" s="221" t="s">
        <v>289</v>
      </c>
      <c r="O44" s="223" t="s">
        <v>356</v>
      </c>
      <c r="P44" s="168"/>
      <c r="Q44" s="168"/>
      <c r="R44" s="168"/>
      <c r="S44" s="168"/>
      <c r="T44" s="220">
        <v>45142</v>
      </c>
      <c r="U44" s="221" t="s">
        <v>289</v>
      </c>
      <c r="V44" s="220">
        <v>45142</v>
      </c>
      <c r="W44" s="220">
        <v>45142</v>
      </c>
      <c r="X44" s="162" t="str">
        <f t="shared" si="4"/>
        <v>障害完了</v>
      </c>
      <c r="Y44" s="169"/>
    </row>
    <row r="45" spans="1:25" s="162" customFormat="1" ht="24">
      <c r="A45" s="219">
        <f t="shared" si="5"/>
        <v>42</v>
      </c>
      <c r="B45" s="220">
        <v>45139</v>
      </c>
      <c r="C45" s="221" t="s">
        <v>344</v>
      </c>
      <c r="D45" s="221"/>
      <c r="E45" s="221" t="s">
        <v>344</v>
      </c>
      <c r="F45" s="220">
        <v>45139</v>
      </c>
      <c r="G45" s="222" t="s">
        <v>310</v>
      </c>
      <c r="H45" s="222"/>
      <c r="I45" s="222"/>
      <c r="J45" s="222"/>
      <c r="K45" s="222" t="s">
        <v>489</v>
      </c>
      <c r="L45" s="222"/>
      <c r="M45" s="224" t="s">
        <v>357</v>
      </c>
      <c r="N45" s="221" t="s">
        <v>303</v>
      </c>
      <c r="O45" s="223" t="s">
        <v>358</v>
      </c>
      <c r="P45" s="168"/>
      <c r="Q45" s="168"/>
      <c r="R45" s="168"/>
      <c r="S45" s="168"/>
      <c r="T45" s="220">
        <v>45142</v>
      </c>
      <c r="U45" s="221" t="s">
        <v>303</v>
      </c>
      <c r="V45" s="220">
        <v>45142</v>
      </c>
      <c r="W45" s="220">
        <v>45142</v>
      </c>
      <c r="X45" s="162" t="str">
        <f t="shared" si="4"/>
        <v>要望完了</v>
      </c>
      <c r="Y45" s="169"/>
    </row>
    <row r="46" spans="1:25" s="162" customFormat="1" ht="60">
      <c r="A46" s="219">
        <f t="shared" si="5"/>
        <v>43</v>
      </c>
      <c r="B46" s="220">
        <v>45139</v>
      </c>
      <c r="C46" s="221" t="s">
        <v>344</v>
      </c>
      <c r="D46" s="221"/>
      <c r="E46" s="221" t="s">
        <v>344</v>
      </c>
      <c r="F46" s="220">
        <v>45139</v>
      </c>
      <c r="G46" s="222" t="s">
        <v>327</v>
      </c>
      <c r="H46" s="222"/>
      <c r="I46" s="222"/>
      <c r="J46" s="222"/>
      <c r="K46" s="222" t="s">
        <v>489</v>
      </c>
      <c r="L46" s="222"/>
      <c r="M46" s="223" t="s">
        <v>359</v>
      </c>
      <c r="N46" s="221" t="s">
        <v>303</v>
      </c>
      <c r="O46" s="223" t="s">
        <v>360</v>
      </c>
      <c r="P46" s="168"/>
      <c r="Q46" s="168"/>
      <c r="R46" s="168"/>
      <c r="S46" s="168"/>
      <c r="T46" s="220">
        <v>45142</v>
      </c>
      <c r="U46" s="221" t="s">
        <v>303</v>
      </c>
      <c r="V46" s="220">
        <v>45142</v>
      </c>
      <c r="W46" s="220">
        <v>45142</v>
      </c>
      <c r="X46" s="162" t="str">
        <f t="shared" si="4"/>
        <v>障害完了</v>
      </c>
      <c r="Y46" s="169"/>
    </row>
    <row r="47" spans="1:25" s="162" customFormat="1" ht="24">
      <c r="A47" s="219">
        <f t="shared" si="5"/>
        <v>44</v>
      </c>
      <c r="B47" s="220">
        <v>45139</v>
      </c>
      <c r="C47" s="221" t="s">
        <v>344</v>
      </c>
      <c r="D47" s="221"/>
      <c r="E47" s="221" t="s">
        <v>344</v>
      </c>
      <c r="F47" s="220">
        <v>45139</v>
      </c>
      <c r="G47" s="222" t="s">
        <v>327</v>
      </c>
      <c r="H47" s="222"/>
      <c r="I47" s="222"/>
      <c r="J47" s="222"/>
      <c r="K47" s="222" t="s">
        <v>489</v>
      </c>
      <c r="L47" s="222"/>
      <c r="M47" s="223" t="s">
        <v>361</v>
      </c>
      <c r="N47" s="221" t="s">
        <v>289</v>
      </c>
      <c r="O47" s="223" t="s">
        <v>306</v>
      </c>
      <c r="P47" s="168"/>
      <c r="Q47" s="168"/>
      <c r="R47" s="168"/>
      <c r="S47" s="168"/>
      <c r="T47" s="220">
        <v>45143</v>
      </c>
      <c r="U47" s="221" t="s">
        <v>289</v>
      </c>
      <c r="V47" s="220">
        <v>45143</v>
      </c>
      <c r="W47" s="220">
        <v>45143</v>
      </c>
      <c r="X47" s="162" t="str">
        <f t="shared" si="4"/>
        <v>障害完了</v>
      </c>
      <c r="Y47" s="169"/>
    </row>
    <row r="48" spans="1:25" s="162" customFormat="1" ht="102">
      <c r="A48" s="219">
        <f t="shared" si="5"/>
        <v>45</v>
      </c>
      <c r="B48" s="220">
        <v>45139</v>
      </c>
      <c r="C48" s="221" t="s">
        <v>344</v>
      </c>
      <c r="D48" s="221"/>
      <c r="E48" s="221" t="s">
        <v>344</v>
      </c>
      <c r="F48" s="220">
        <v>45139</v>
      </c>
      <c r="G48" s="222" t="s">
        <v>327</v>
      </c>
      <c r="H48" s="222"/>
      <c r="I48" s="222"/>
      <c r="J48" s="222"/>
      <c r="K48" s="222" t="s">
        <v>489</v>
      </c>
      <c r="L48" s="222"/>
      <c r="M48" s="223" t="s">
        <v>362</v>
      </c>
      <c r="N48" s="221" t="s">
        <v>303</v>
      </c>
      <c r="O48" s="223" t="s">
        <v>363</v>
      </c>
      <c r="P48" s="168"/>
      <c r="Q48" s="168"/>
      <c r="R48" s="168"/>
      <c r="S48" s="168"/>
      <c r="T48" s="220">
        <v>45143</v>
      </c>
      <c r="U48" s="221" t="s">
        <v>303</v>
      </c>
      <c r="V48" s="220">
        <v>45143</v>
      </c>
      <c r="W48" s="220">
        <v>45143</v>
      </c>
      <c r="X48" s="162" t="str">
        <f t="shared" si="4"/>
        <v>障害完了</v>
      </c>
      <c r="Y48" s="169"/>
    </row>
    <row r="49" spans="1:28" s="162" customFormat="1" ht="72">
      <c r="A49" s="219">
        <f t="shared" si="5"/>
        <v>46</v>
      </c>
      <c r="B49" s="220">
        <v>45139</v>
      </c>
      <c r="C49" s="221" t="s">
        <v>344</v>
      </c>
      <c r="D49" s="221"/>
      <c r="E49" s="221" t="s">
        <v>344</v>
      </c>
      <c r="F49" s="220">
        <v>45139</v>
      </c>
      <c r="G49" s="222" t="s">
        <v>327</v>
      </c>
      <c r="H49" s="222"/>
      <c r="I49" s="222"/>
      <c r="J49" s="222"/>
      <c r="K49" s="222" t="s">
        <v>489</v>
      </c>
      <c r="L49" s="222"/>
      <c r="M49" s="223" t="s">
        <v>364</v>
      </c>
      <c r="N49" s="221" t="s">
        <v>289</v>
      </c>
      <c r="O49" s="223" t="s">
        <v>365</v>
      </c>
      <c r="P49" s="168"/>
      <c r="Q49" s="168"/>
      <c r="R49" s="168"/>
      <c r="S49" s="168"/>
      <c r="T49" s="220">
        <v>45143</v>
      </c>
      <c r="U49" s="221" t="s">
        <v>289</v>
      </c>
      <c r="V49" s="220">
        <v>45143</v>
      </c>
      <c r="W49" s="220">
        <v>45143</v>
      </c>
      <c r="X49" s="162" t="str">
        <f t="shared" si="4"/>
        <v>障害完了</v>
      </c>
      <c r="Y49" s="169"/>
    </row>
    <row r="50" spans="1:28" s="162" customFormat="1" ht="24">
      <c r="A50" s="219">
        <f t="shared" si="5"/>
        <v>47</v>
      </c>
      <c r="B50" s="220">
        <v>45139</v>
      </c>
      <c r="C50" s="221" t="s">
        <v>344</v>
      </c>
      <c r="D50" s="221"/>
      <c r="E50" s="221" t="s">
        <v>344</v>
      </c>
      <c r="F50" s="220">
        <v>45139</v>
      </c>
      <c r="G50" s="222" t="s">
        <v>327</v>
      </c>
      <c r="H50" s="222"/>
      <c r="I50" s="222"/>
      <c r="J50" s="222"/>
      <c r="K50" s="222" t="s">
        <v>489</v>
      </c>
      <c r="L50" s="222"/>
      <c r="M50" s="223" t="s">
        <v>366</v>
      </c>
      <c r="N50" s="221" t="s">
        <v>289</v>
      </c>
      <c r="O50" s="223" t="s">
        <v>306</v>
      </c>
      <c r="P50" s="168"/>
      <c r="Q50" s="168"/>
      <c r="R50" s="168"/>
      <c r="S50" s="168"/>
      <c r="T50" s="220">
        <v>45142</v>
      </c>
      <c r="U50" s="221" t="s">
        <v>289</v>
      </c>
      <c r="V50" s="220">
        <v>45142</v>
      </c>
      <c r="W50" s="220">
        <v>45142</v>
      </c>
      <c r="X50" s="162" t="str">
        <f t="shared" si="4"/>
        <v>障害完了</v>
      </c>
      <c r="Y50" s="169"/>
    </row>
    <row r="51" spans="1:28" s="162" customFormat="1" ht="48">
      <c r="A51" s="219">
        <f t="shared" si="5"/>
        <v>48</v>
      </c>
      <c r="B51" s="220">
        <v>45139</v>
      </c>
      <c r="C51" s="221" t="s">
        <v>344</v>
      </c>
      <c r="D51" s="221"/>
      <c r="E51" s="221" t="s">
        <v>344</v>
      </c>
      <c r="F51" s="220">
        <v>45139</v>
      </c>
      <c r="G51" s="222" t="s">
        <v>310</v>
      </c>
      <c r="H51" s="222"/>
      <c r="I51" s="222"/>
      <c r="J51" s="222"/>
      <c r="K51" s="222" t="s">
        <v>489</v>
      </c>
      <c r="L51" s="222"/>
      <c r="M51" s="223" t="s">
        <v>367</v>
      </c>
      <c r="N51" s="221" t="s">
        <v>289</v>
      </c>
      <c r="O51" s="223" t="s">
        <v>306</v>
      </c>
      <c r="P51" s="168"/>
      <c r="Q51" s="168"/>
      <c r="R51" s="168"/>
      <c r="S51" s="168"/>
      <c r="T51" s="220">
        <v>45143</v>
      </c>
      <c r="U51" s="221" t="s">
        <v>289</v>
      </c>
      <c r="V51" s="220">
        <v>45143</v>
      </c>
      <c r="W51" s="220">
        <v>45143</v>
      </c>
      <c r="X51" s="162" t="str">
        <f t="shared" si="4"/>
        <v>要望完了</v>
      </c>
      <c r="Y51" s="169"/>
    </row>
    <row r="52" spans="1:28" s="162" customFormat="1" ht="108">
      <c r="A52" s="219">
        <f t="shared" si="5"/>
        <v>49</v>
      </c>
      <c r="B52" s="220">
        <v>45139</v>
      </c>
      <c r="C52" s="221" t="s">
        <v>344</v>
      </c>
      <c r="D52" s="221"/>
      <c r="E52" s="221" t="s">
        <v>344</v>
      </c>
      <c r="F52" s="220">
        <v>45139</v>
      </c>
      <c r="G52" s="222" t="s">
        <v>310</v>
      </c>
      <c r="H52" s="222"/>
      <c r="I52" s="222"/>
      <c r="J52" s="222"/>
      <c r="K52" s="222" t="s">
        <v>489</v>
      </c>
      <c r="L52" s="222"/>
      <c r="M52" s="223" t="s">
        <v>368</v>
      </c>
      <c r="N52" s="221" t="s">
        <v>303</v>
      </c>
      <c r="O52" s="225" t="s">
        <v>369</v>
      </c>
      <c r="P52" s="168"/>
      <c r="Q52" s="168"/>
      <c r="R52" s="168"/>
      <c r="S52" s="168"/>
      <c r="T52" s="220">
        <v>45162</v>
      </c>
      <c r="U52" s="221" t="s">
        <v>303</v>
      </c>
      <c r="V52" s="220">
        <v>45162</v>
      </c>
      <c r="W52" s="220">
        <v>45162</v>
      </c>
      <c r="X52" s="162" t="str">
        <f t="shared" si="4"/>
        <v>要望完了</v>
      </c>
      <c r="Y52" s="169"/>
    </row>
    <row r="53" spans="1:28" s="162" customFormat="1" ht="36">
      <c r="A53" s="219">
        <f t="shared" si="5"/>
        <v>50</v>
      </c>
      <c r="B53" s="220">
        <v>45139</v>
      </c>
      <c r="C53" s="221" t="s">
        <v>344</v>
      </c>
      <c r="D53" s="221"/>
      <c r="E53" s="221" t="s">
        <v>344</v>
      </c>
      <c r="F53" s="220">
        <v>45139</v>
      </c>
      <c r="G53" s="222" t="s">
        <v>327</v>
      </c>
      <c r="H53" s="222"/>
      <c r="I53" s="222"/>
      <c r="J53" s="222"/>
      <c r="K53" s="222" t="s">
        <v>489</v>
      </c>
      <c r="L53" s="222"/>
      <c r="M53" s="223" t="s">
        <v>370</v>
      </c>
      <c r="N53" s="221" t="s">
        <v>303</v>
      </c>
      <c r="O53" s="223" t="s">
        <v>346</v>
      </c>
      <c r="P53" s="168"/>
      <c r="Q53" s="168"/>
      <c r="R53" s="168"/>
      <c r="S53" s="168"/>
      <c r="T53" s="220">
        <v>45143</v>
      </c>
      <c r="U53" s="221" t="s">
        <v>303</v>
      </c>
      <c r="V53" s="220">
        <v>45143</v>
      </c>
      <c r="W53" s="220">
        <v>45143</v>
      </c>
      <c r="X53" s="162" t="str">
        <f t="shared" si="4"/>
        <v>障害完了</v>
      </c>
      <c r="Y53" s="169"/>
    </row>
    <row r="54" spans="1:28" s="162" customFormat="1" ht="72">
      <c r="A54" s="219">
        <f t="shared" si="5"/>
        <v>51</v>
      </c>
      <c r="B54" s="220">
        <v>45140</v>
      </c>
      <c r="C54" s="221" t="s">
        <v>344</v>
      </c>
      <c r="D54" s="221"/>
      <c r="E54" s="221" t="s">
        <v>344</v>
      </c>
      <c r="F54" s="220">
        <v>45140</v>
      </c>
      <c r="G54" s="222" t="s">
        <v>310</v>
      </c>
      <c r="H54" s="222"/>
      <c r="I54" s="222"/>
      <c r="J54" s="222"/>
      <c r="K54" s="222" t="s">
        <v>489</v>
      </c>
      <c r="L54" s="222"/>
      <c r="M54" s="223" t="s">
        <v>371</v>
      </c>
      <c r="N54" s="221" t="s">
        <v>372</v>
      </c>
      <c r="O54" s="223" t="s">
        <v>373</v>
      </c>
      <c r="P54" s="168"/>
      <c r="Q54" s="168"/>
      <c r="R54" s="168"/>
      <c r="S54" s="168"/>
      <c r="T54" s="220">
        <v>45140</v>
      </c>
      <c r="U54" s="221" t="s">
        <v>372</v>
      </c>
      <c r="V54" s="220">
        <v>45140</v>
      </c>
      <c r="W54" s="220">
        <v>45140</v>
      </c>
      <c r="X54" s="162" t="str">
        <f t="shared" si="4"/>
        <v>要望完了</v>
      </c>
      <c r="Y54" s="169"/>
    </row>
    <row r="55" spans="1:28" s="162" customFormat="1" ht="36">
      <c r="A55" s="219">
        <f t="shared" si="5"/>
        <v>52</v>
      </c>
      <c r="B55" s="220">
        <v>45140</v>
      </c>
      <c r="C55" s="221" t="s">
        <v>344</v>
      </c>
      <c r="D55" s="221"/>
      <c r="E55" s="221" t="s">
        <v>344</v>
      </c>
      <c r="F55" s="220">
        <v>45140</v>
      </c>
      <c r="G55" s="222" t="s">
        <v>310</v>
      </c>
      <c r="H55" s="222"/>
      <c r="I55" s="222"/>
      <c r="J55" s="222"/>
      <c r="K55" s="222" t="s">
        <v>489</v>
      </c>
      <c r="L55" s="222"/>
      <c r="M55" s="223" t="s">
        <v>374</v>
      </c>
      <c r="N55" s="221" t="s">
        <v>303</v>
      </c>
      <c r="O55" s="223" t="s">
        <v>375</v>
      </c>
      <c r="P55" s="168"/>
      <c r="Q55" s="168"/>
      <c r="R55" s="168"/>
      <c r="S55" s="168"/>
      <c r="T55" s="220">
        <v>45141</v>
      </c>
      <c r="U55" s="221" t="s">
        <v>303</v>
      </c>
      <c r="V55" s="220">
        <v>45141</v>
      </c>
      <c r="W55" s="220">
        <v>45141</v>
      </c>
      <c r="X55" s="162" t="str">
        <f t="shared" si="4"/>
        <v>要望完了</v>
      </c>
      <c r="Y55" s="169"/>
    </row>
    <row r="56" spans="1:28" s="162" customFormat="1" ht="36">
      <c r="A56" s="219">
        <f t="shared" si="5"/>
        <v>53</v>
      </c>
      <c r="B56" s="220">
        <v>45140</v>
      </c>
      <c r="C56" s="221" t="s">
        <v>344</v>
      </c>
      <c r="D56" s="221"/>
      <c r="E56" s="221" t="s">
        <v>344</v>
      </c>
      <c r="F56" s="220">
        <v>45140</v>
      </c>
      <c r="G56" s="222" t="s">
        <v>310</v>
      </c>
      <c r="H56" s="222"/>
      <c r="I56" s="222"/>
      <c r="J56" s="222"/>
      <c r="K56" s="222" t="s">
        <v>489</v>
      </c>
      <c r="L56" s="222"/>
      <c r="M56" s="223" t="s">
        <v>376</v>
      </c>
      <c r="N56" s="221" t="s">
        <v>289</v>
      </c>
      <c r="O56" s="223" t="s">
        <v>346</v>
      </c>
      <c r="P56" s="168"/>
      <c r="Q56" s="168"/>
      <c r="R56" s="168"/>
      <c r="S56" s="168"/>
      <c r="T56" s="220">
        <v>45142</v>
      </c>
      <c r="U56" s="221" t="s">
        <v>289</v>
      </c>
      <c r="V56" s="220">
        <v>45142</v>
      </c>
      <c r="W56" s="220">
        <v>45142</v>
      </c>
      <c r="X56" s="162" t="str">
        <f t="shared" si="4"/>
        <v>要望完了</v>
      </c>
      <c r="Y56" s="169"/>
    </row>
    <row r="57" spans="1:28" s="162" customFormat="1" ht="96">
      <c r="A57" s="219">
        <f t="shared" si="5"/>
        <v>54</v>
      </c>
      <c r="B57" s="220">
        <v>45140</v>
      </c>
      <c r="C57" s="221" t="s">
        <v>344</v>
      </c>
      <c r="D57" s="221"/>
      <c r="E57" s="221" t="s">
        <v>344</v>
      </c>
      <c r="F57" s="220">
        <v>45140</v>
      </c>
      <c r="G57" s="222" t="s">
        <v>310</v>
      </c>
      <c r="H57" s="222"/>
      <c r="I57" s="222"/>
      <c r="J57" s="222"/>
      <c r="K57" s="222" t="s">
        <v>489</v>
      </c>
      <c r="L57" s="222"/>
      <c r="M57" s="223" t="s">
        <v>377</v>
      </c>
      <c r="N57" s="221" t="s">
        <v>289</v>
      </c>
      <c r="O57" s="223" t="s">
        <v>378</v>
      </c>
      <c r="P57" s="168"/>
      <c r="Q57" s="168"/>
      <c r="R57" s="168"/>
      <c r="S57" s="168"/>
      <c r="T57" s="220">
        <v>45148</v>
      </c>
      <c r="U57" s="221" t="s">
        <v>289</v>
      </c>
      <c r="V57" s="220">
        <v>45148</v>
      </c>
      <c r="W57" s="220">
        <v>45148</v>
      </c>
      <c r="X57" s="162" t="str">
        <f t="shared" si="4"/>
        <v>要望完了</v>
      </c>
      <c r="Y57" s="169"/>
    </row>
    <row r="58" spans="1:28" s="162" customFormat="1" ht="48">
      <c r="A58" s="219">
        <f t="shared" si="5"/>
        <v>55</v>
      </c>
      <c r="B58" s="220">
        <v>45140</v>
      </c>
      <c r="C58" s="221" t="s">
        <v>344</v>
      </c>
      <c r="D58" s="221"/>
      <c r="E58" s="221" t="s">
        <v>344</v>
      </c>
      <c r="F58" s="220">
        <v>45140</v>
      </c>
      <c r="G58" s="222" t="s">
        <v>310</v>
      </c>
      <c r="H58" s="222"/>
      <c r="I58" s="222"/>
      <c r="J58" s="222"/>
      <c r="K58" s="222" t="s">
        <v>489</v>
      </c>
      <c r="L58" s="222"/>
      <c r="M58" s="223" t="s">
        <v>379</v>
      </c>
      <c r="N58" s="221" t="s">
        <v>303</v>
      </c>
      <c r="O58" s="223" t="s">
        <v>380</v>
      </c>
      <c r="P58" s="168"/>
      <c r="Q58" s="168"/>
      <c r="R58" s="168"/>
      <c r="S58" s="168"/>
      <c r="T58" s="220">
        <v>45143</v>
      </c>
      <c r="U58" s="221" t="s">
        <v>303</v>
      </c>
      <c r="V58" s="220">
        <v>45143</v>
      </c>
      <c r="W58" s="220">
        <v>45143</v>
      </c>
      <c r="X58" s="162" t="str">
        <f t="shared" si="4"/>
        <v>要望完了</v>
      </c>
      <c r="Y58" s="169"/>
    </row>
    <row r="59" spans="1:28" s="162" customFormat="1" ht="36">
      <c r="A59" s="219">
        <f t="shared" si="5"/>
        <v>56</v>
      </c>
      <c r="B59" s="220">
        <v>45140</v>
      </c>
      <c r="C59" s="221" t="s">
        <v>344</v>
      </c>
      <c r="D59" s="221"/>
      <c r="E59" s="221" t="s">
        <v>344</v>
      </c>
      <c r="F59" s="220">
        <v>45140</v>
      </c>
      <c r="G59" s="222" t="s">
        <v>310</v>
      </c>
      <c r="H59" s="222"/>
      <c r="I59" s="222"/>
      <c r="J59" s="222"/>
      <c r="K59" s="222" t="s">
        <v>489</v>
      </c>
      <c r="L59" s="222"/>
      <c r="M59" s="223" t="s">
        <v>381</v>
      </c>
      <c r="N59" s="221" t="s">
        <v>289</v>
      </c>
      <c r="O59" s="223" t="s">
        <v>382</v>
      </c>
      <c r="P59" s="168"/>
      <c r="Q59" s="168"/>
      <c r="R59" s="168"/>
      <c r="S59" s="168"/>
      <c r="T59" s="220">
        <v>45143</v>
      </c>
      <c r="U59" s="221" t="s">
        <v>289</v>
      </c>
      <c r="V59" s="220">
        <v>45143</v>
      </c>
      <c r="W59" s="220">
        <v>45143</v>
      </c>
      <c r="X59" s="162" t="str">
        <f t="shared" si="4"/>
        <v>要望完了</v>
      </c>
      <c r="Y59" s="169"/>
    </row>
    <row r="60" spans="1:28" s="162" customFormat="1" ht="36">
      <c r="A60" s="219">
        <f t="shared" si="5"/>
        <v>57</v>
      </c>
      <c r="B60" s="220">
        <v>45140</v>
      </c>
      <c r="C60" s="221" t="s">
        <v>344</v>
      </c>
      <c r="D60" s="221"/>
      <c r="E60" s="221" t="s">
        <v>344</v>
      </c>
      <c r="F60" s="220">
        <v>45140</v>
      </c>
      <c r="G60" s="222" t="s">
        <v>310</v>
      </c>
      <c r="H60" s="222"/>
      <c r="I60" s="222"/>
      <c r="J60" s="222"/>
      <c r="K60" s="222" t="s">
        <v>489</v>
      </c>
      <c r="L60" s="222"/>
      <c r="M60" s="223" t="s">
        <v>383</v>
      </c>
      <c r="N60" s="221" t="s">
        <v>303</v>
      </c>
      <c r="O60" s="223" t="s">
        <v>384</v>
      </c>
      <c r="P60" s="168"/>
      <c r="Q60" s="168"/>
      <c r="R60" s="168"/>
      <c r="S60" s="168"/>
      <c r="T60" s="220">
        <v>45143</v>
      </c>
      <c r="U60" s="221" t="s">
        <v>303</v>
      </c>
      <c r="V60" s="220">
        <v>45143</v>
      </c>
      <c r="W60" s="220">
        <v>45143</v>
      </c>
      <c r="X60" s="162" t="str">
        <f t="shared" si="4"/>
        <v>要望完了</v>
      </c>
      <c r="Y60" s="169"/>
    </row>
    <row r="61" spans="1:28" s="162" customFormat="1">
      <c r="A61" s="219">
        <f t="shared" si="5"/>
        <v>58</v>
      </c>
      <c r="B61" s="220">
        <v>45141</v>
      </c>
      <c r="C61" s="221" t="s">
        <v>344</v>
      </c>
      <c r="D61" s="221"/>
      <c r="E61" s="221" t="s">
        <v>344</v>
      </c>
      <c r="F61" s="220">
        <v>45141</v>
      </c>
      <c r="G61" s="222" t="s">
        <v>310</v>
      </c>
      <c r="H61" s="222"/>
      <c r="I61" s="222"/>
      <c r="J61" s="222"/>
      <c r="K61" s="222" t="s">
        <v>489</v>
      </c>
      <c r="L61" s="222"/>
      <c r="M61" s="223" t="s">
        <v>385</v>
      </c>
      <c r="N61" s="221" t="s">
        <v>289</v>
      </c>
      <c r="O61" s="223"/>
      <c r="P61" s="168"/>
      <c r="Q61" s="168"/>
      <c r="R61" s="168"/>
      <c r="S61" s="168"/>
      <c r="T61" s="220">
        <v>45143</v>
      </c>
      <c r="U61" s="221" t="s">
        <v>289</v>
      </c>
      <c r="V61" s="220">
        <v>45143</v>
      </c>
      <c r="W61" s="220">
        <v>45143</v>
      </c>
      <c r="X61" s="162" t="str">
        <f t="shared" si="4"/>
        <v>要望完了</v>
      </c>
      <c r="Y61" s="169"/>
      <c r="AA61" s="162">
        <v>1</v>
      </c>
      <c r="AB61" s="162">
        <v>2</v>
      </c>
    </row>
    <row r="62" spans="1:28" s="162" customFormat="1" ht="48">
      <c r="A62" s="219">
        <f t="shared" si="5"/>
        <v>59</v>
      </c>
      <c r="B62" s="220">
        <v>45141</v>
      </c>
      <c r="C62" s="221" t="s">
        <v>344</v>
      </c>
      <c r="D62" s="221"/>
      <c r="E62" s="221" t="s">
        <v>344</v>
      </c>
      <c r="F62" s="220">
        <v>45141</v>
      </c>
      <c r="G62" s="222" t="s">
        <v>310</v>
      </c>
      <c r="H62" s="222"/>
      <c r="I62" s="222"/>
      <c r="J62" s="222"/>
      <c r="K62" s="222" t="s">
        <v>489</v>
      </c>
      <c r="L62" s="222"/>
      <c r="M62" s="223" t="s">
        <v>386</v>
      </c>
      <c r="N62" s="221"/>
      <c r="O62" s="225" t="s">
        <v>387</v>
      </c>
      <c r="P62" s="168"/>
      <c r="Q62" s="168"/>
      <c r="R62" s="168"/>
      <c r="S62" s="168"/>
      <c r="T62" s="220"/>
      <c r="U62" s="221"/>
      <c r="V62" s="220"/>
      <c r="W62" s="220"/>
      <c r="X62" s="162" t="str">
        <f t="shared" si="4"/>
        <v>要望</v>
      </c>
      <c r="Y62" s="169"/>
    </row>
    <row r="63" spans="1:28" s="162" customFormat="1" ht="36">
      <c r="A63" s="219">
        <f t="shared" si="5"/>
        <v>60</v>
      </c>
      <c r="B63" s="220">
        <v>45141</v>
      </c>
      <c r="C63" s="221" t="s">
        <v>344</v>
      </c>
      <c r="D63" s="221"/>
      <c r="E63" s="221" t="s">
        <v>344</v>
      </c>
      <c r="F63" s="220">
        <v>45141</v>
      </c>
      <c r="G63" s="222" t="s">
        <v>310</v>
      </c>
      <c r="H63" s="222"/>
      <c r="I63" s="222"/>
      <c r="J63" s="222"/>
      <c r="K63" s="222" t="s">
        <v>489</v>
      </c>
      <c r="L63" s="222"/>
      <c r="M63" s="223" t="s">
        <v>388</v>
      </c>
      <c r="N63" s="221" t="s">
        <v>289</v>
      </c>
      <c r="O63" s="223" t="s">
        <v>389</v>
      </c>
      <c r="P63" s="168"/>
      <c r="Q63" s="168"/>
      <c r="R63" s="168"/>
      <c r="S63" s="168"/>
      <c r="T63" s="220">
        <v>45143</v>
      </c>
      <c r="U63" s="221" t="s">
        <v>289</v>
      </c>
      <c r="V63" s="220">
        <v>45143</v>
      </c>
      <c r="W63" s="220">
        <v>45143</v>
      </c>
      <c r="X63" s="162" t="str">
        <f t="shared" si="4"/>
        <v>要望完了</v>
      </c>
      <c r="Y63" s="169"/>
    </row>
    <row r="64" spans="1:28" s="162" customFormat="1" ht="24">
      <c r="A64" s="219">
        <f t="shared" si="5"/>
        <v>61</v>
      </c>
      <c r="B64" s="220">
        <v>45141</v>
      </c>
      <c r="C64" s="221" t="s">
        <v>344</v>
      </c>
      <c r="D64" s="221"/>
      <c r="E64" s="221" t="s">
        <v>344</v>
      </c>
      <c r="F64" s="220">
        <v>45141</v>
      </c>
      <c r="G64" s="222" t="s">
        <v>310</v>
      </c>
      <c r="H64" s="222"/>
      <c r="I64" s="222"/>
      <c r="J64" s="222"/>
      <c r="K64" s="222" t="s">
        <v>489</v>
      </c>
      <c r="L64" s="222"/>
      <c r="M64" s="223" t="s">
        <v>390</v>
      </c>
      <c r="N64" s="221" t="s">
        <v>289</v>
      </c>
      <c r="O64" s="223" t="s">
        <v>389</v>
      </c>
      <c r="P64" s="168"/>
      <c r="Q64" s="168"/>
      <c r="R64" s="168"/>
      <c r="S64" s="168"/>
      <c r="T64" s="220">
        <v>45143</v>
      </c>
      <c r="U64" s="221" t="s">
        <v>289</v>
      </c>
      <c r="V64" s="220">
        <v>45143</v>
      </c>
      <c r="W64" s="220">
        <v>45143</v>
      </c>
      <c r="X64" s="162" t="str">
        <f t="shared" si="4"/>
        <v>要望完了</v>
      </c>
      <c r="Y64" s="169"/>
    </row>
    <row r="65" spans="1:28" s="162" customFormat="1" ht="36">
      <c r="A65" s="219">
        <f t="shared" si="5"/>
        <v>62</v>
      </c>
      <c r="B65" s="220">
        <v>45141</v>
      </c>
      <c r="C65" s="221" t="s">
        <v>344</v>
      </c>
      <c r="D65" s="221"/>
      <c r="E65" s="221" t="s">
        <v>344</v>
      </c>
      <c r="F65" s="220">
        <v>45141</v>
      </c>
      <c r="G65" s="222" t="s">
        <v>310</v>
      </c>
      <c r="H65" s="222"/>
      <c r="I65" s="222"/>
      <c r="J65" s="222"/>
      <c r="K65" s="222" t="s">
        <v>489</v>
      </c>
      <c r="L65" s="222"/>
      <c r="M65" s="223" t="s">
        <v>391</v>
      </c>
      <c r="N65" s="221" t="s">
        <v>289</v>
      </c>
      <c r="O65" s="223" t="s">
        <v>389</v>
      </c>
      <c r="P65" s="168"/>
      <c r="Q65" s="168"/>
      <c r="R65" s="168"/>
      <c r="S65" s="168"/>
      <c r="T65" s="220">
        <v>45143</v>
      </c>
      <c r="U65" s="221" t="s">
        <v>289</v>
      </c>
      <c r="V65" s="220">
        <v>45143</v>
      </c>
      <c r="W65" s="220">
        <v>45143</v>
      </c>
      <c r="X65" s="162" t="str">
        <f t="shared" si="4"/>
        <v>要望完了</v>
      </c>
      <c r="Y65" s="169"/>
      <c r="AA65" s="162">
        <v>1</v>
      </c>
      <c r="AB65" s="162">
        <v>3</v>
      </c>
    </row>
    <row r="66" spans="1:28" s="162" customFormat="1" ht="36">
      <c r="A66" s="219">
        <f t="shared" si="5"/>
        <v>63</v>
      </c>
      <c r="B66" s="220">
        <v>45141</v>
      </c>
      <c r="C66" s="221" t="s">
        <v>344</v>
      </c>
      <c r="D66" s="221"/>
      <c r="E66" s="221" t="s">
        <v>344</v>
      </c>
      <c r="F66" s="220">
        <v>45141</v>
      </c>
      <c r="G66" s="222" t="s">
        <v>310</v>
      </c>
      <c r="H66" s="222"/>
      <c r="I66" s="222"/>
      <c r="J66" s="222"/>
      <c r="K66" s="222" t="s">
        <v>489</v>
      </c>
      <c r="L66" s="222"/>
      <c r="M66" s="223" t="s">
        <v>392</v>
      </c>
      <c r="N66" s="221" t="s">
        <v>289</v>
      </c>
      <c r="O66" s="223" t="s">
        <v>389</v>
      </c>
      <c r="P66" s="168"/>
      <c r="Q66" s="168"/>
      <c r="R66" s="168"/>
      <c r="S66" s="168"/>
      <c r="T66" s="220">
        <v>45143</v>
      </c>
      <c r="U66" s="221" t="s">
        <v>289</v>
      </c>
      <c r="V66" s="220">
        <v>45143</v>
      </c>
      <c r="W66" s="220">
        <v>45143</v>
      </c>
      <c r="X66" s="162" t="str">
        <f t="shared" si="4"/>
        <v>要望完了</v>
      </c>
      <c r="Y66" s="169"/>
    </row>
    <row r="67" spans="1:28" s="162" customFormat="1" ht="36">
      <c r="A67" s="219">
        <f t="shared" si="5"/>
        <v>64</v>
      </c>
      <c r="B67" s="220">
        <v>45141</v>
      </c>
      <c r="C67" s="221" t="s">
        <v>344</v>
      </c>
      <c r="D67" s="221"/>
      <c r="E67" s="221" t="s">
        <v>344</v>
      </c>
      <c r="F67" s="220">
        <v>45141</v>
      </c>
      <c r="G67" s="222" t="s">
        <v>310</v>
      </c>
      <c r="H67" s="222"/>
      <c r="I67" s="222"/>
      <c r="J67" s="222"/>
      <c r="K67" s="222" t="s">
        <v>489</v>
      </c>
      <c r="L67" s="222"/>
      <c r="M67" s="223" t="s">
        <v>393</v>
      </c>
      <c r="N67" s="221" t="s">
        <v>289</v>
      </c>
      <c r="O67" s="223" t="s">
        <v>389</v>
      </c>
      <c r="P67" s="168"/>
      <c r="Q67" s="168"/>
      <c r="R67" s="168"/>
      <c r="S67" s="168"/>
      <c r="T67" s="220">
        <v>45143</v>
      </c>
      <c r="U67" s="221" t="s">
        <v>289</v>
      </c>
      <c r="V67" s="220">
        <v>45143</v>
      </c>
      <c r="W67" s="220">
        <v>45143</v>
      </c>
      <c r="X67" s="162" t="str">
        <f t="shared" si="4"/>
        <v>要望完了</v>
      </c>
      <c r="Y67" s="169"/>
    </row>
    <row r="68" spans="1:28" s="162" customFormat="1" ht="168">
      <c r="A68" s="219">
        <f t="shared" si="5"/>
        <v>65</v>
      </c>
      <c r="B68" s="220">
        <v>45141</v>
      </c>
      <c r="C68" s="221" t="s">
        <v>344</v>
      </c>
      <c r="D68" s="221"/>
      <c r="E68" s="221" t="s">
        <v>344</v>
      </c>
      <c r="F68" s="220">
        <v>45141</v>
      </c>
      <c r="G68" s="222" t="s">
        <v>310</v>
      </c>
      <c r="H68" s="222"/>
      <c r="I68" s="222"/>
      <c r="J68" s="222"/>
      <c r="K68" s="222" t="s">
        <v>489</v>
      </c>
      <c r="L68" s="222"/>
      <c r="M68" s="223" t="s">
        <v>394</v>
      </c>
      <c r="N68" s="221" t="s">
        <v>303</v>
      </c>
      <c r="O68" s="223" t="s">
        <v>395</v>
      </c>
      <c r="P68" s="168"/>
      <c r="Q68" s="168"/>
      <c r="R68" s="168"/>
      <c r="S68" s="168"/>
      <c r="T68" s="220">
        <v>45162</v>
      </c>
      <c r="U68" s="221" t="s">
        <v>303</v>
      </c>
      <c r="V68" s="220">
        <v>45162</v>
      </c>
      <c r="W68" s="220">
        <v>45162</v>
      </c>
      <c r="X68" s="162" t="str">
        <f t="shared" si="4"/>
        <v>要望完了</v>
      </c>
      <c r="Y68" s="169"/>
    </row>
    <row r="69" spans="1:28" s="162" customFormat="1" ht="108">
      <c r="A69" s="219">
        <f t="shared" si="5"/>
        <v>66</v>
      </c>
      <c r="B69" s="220">
        <v>45142</v>
      </c>
      <c r="C69" s="221" t="s">
        <v>344</v>
      </c>
      <c r="D69" s="221"/>
      <c r="E69" s="221" t="s">
        <v>344</v>
      </c>
      <c r="F69" s="220">
        <v>45142</v>
      </c>
      <c r="G69" s="222" t="s">
        <v>310</v>
      </c>
      <c r="H69" s="222"/>
      <c r="I69" s="222"/>
      <c r="J69" s="222"/>
      <c r="K69" s="222" t="s">
        <v>489</v>
      </c>
      <c r="L69" s="222"/>
      <c r="M69" s="223" t="s">
        <v>396</v>
      </c>
      <c r="N69" s="221" t="s">
        <v>303</v>
      </c>
      <c r="O69" s="223" t="s">
        <v>397</v>
      </c>
      <c r="P69" s="168"/>
      <c r="Q69" s="168"/>
      <c r="R69" s="168"/>
      <c r="S69" s="168"/>
      <c r="T69" s="220">
        <v>45149</v>
      </c>
      <c r="U69" s="221" t="s">
        <v>303</v>
      </c>
      <c r="V69" s="220">
        <v>45149</v>
      </c>
      <c r="W69" s="220">
        <v>45149</v>
      </c>
      <c r="X69" s="162" t="str">
        <f t="shared" si="4"/>
        <v>要望完了</v>
      </c>
      <c r="Y69" s="169"/>
    </row>
    <row r="70" spans="1:28" s="162" customFormat="1">
      <c r="A70" s="219">
        <f t="shared" si="5"/>
        <v>67</v>
      </c>
      <c r="B70" s="220">
        <v>45143</v>
      </c>
      <c r="C70" s="221" t="s">
        <v>303</v>
      </c>
      <c r="D70" s="221"/>
      <c r="E70" s="221" t="s">
        <v>303</v>
      </c>
      <c r="F70" s="220">
        <v>45143</v>
      </c>
      <c r="G70" s="222" t="s">
        <v>310</v>
      </c>
      <c r="H70" s="222"/>
      <c r="I70" s="222"/>
      <c r="J70" s="222"/>
      <c r="K70" s="222" t="s">
        <v>489</v>
      </c>
      <c r="L70" s="222"/>
      <c r="M70" s="223" t="s">
        <v>398</v>
      </c>
      <c r="N70" s="221" t="s">
        <v>303</v>
      </c>
      <c r="O70" s="223"/>
      <c r="P70" s="168"/>
      <c r="Q70" s="168"/>
      <c r="R70" s="168"/>
      <c r="S70" s="168"/>
      <c r="T70" s="220">
        <v>45152</v>
      </c>
      <c r="U70" s="221" t="s">
        <v>303</v>
      </c>
      <c r="V70" s="220">
        <v>45152</v>
      </c>
      <c r="W70" s="220">
        <v>45152</v>
      </c>
      <c r="X70" s="162" t="str">
        <f t="shared" si="4"/>
        <v>要望完了</v>
      </c>
      <c r="Y70" s="169"/>
    </row>
    <row r="71" spans="1:28" s="162" customFormat="1">
      <c r="A71" s="219">
        <f t="shared" si="5"/>
        <v>68</v>
      </c>
      <c r="B71" s="220">
        <v>45143</v>
      </c>
      <c r="C71" s="221" t="s">
        <v>303</v>
      </c>
      <c r="D71" s="221"/>
      <c r="E71" s="221" t="s">
        <v>303</v>
      </c>
      <c r="F71" s="220">
        <v>45143</v>
      </c>
      <c r="G71" s="222" t="s">
        <v>310</v>
      </c>
      <c r="H71" s="222"/>
      <c r="I71" s="222"/>
      <c r="J71" s="222"/>
      <c r="K71" s="222" t="s">
        <v>489</v>
      </c>
      <c r="L71" s="222"/>
      <c r="M71" s="223" t="s">
        <v>399</v>
      </c>
      <c r="N71" s="221" t="s">
        <v>289</v>
      </c>
      <c r="O71" s="223"/>
      <c r="P71" s="168"/>
      <c r="Q71" s="168"/>
      <c r="R71" s="168"/>
      <c r="S71" s="168"/>
      <c r="T71" s="220">
        <v>45143</v>
      </c>
      <c r="U71" s="221" t="s">
        <v>289</v>
      </c>
      <c r="V71" s="220">
        <v>45143</v>
      </c>
      <c r="W71" s="220">
        <v>45143</v>
      </c>
      <c r="X71" s="162" t="str">
        <f t="shared" si="4"/>
        <v>要望完了</v>
      </c>
      <c r="Y71" s="169"/>
    </row>
    <row r="72" spans="1:28" s="162" customFormat="1">
      <c r="A72" s="219">
        <f t="shared" si="5"/>
        <v>69</v>
      </c>
      <c r="B72" s="220">
        <v>45143</v>
      </c>
      <c r="C72" s="221" t="s">
        <v>303</v>
      </c>
      <c r="D72" s="221"/>
      <c r="E72" s="221" t="s">
        <v>303</v>
      </c>
      <c r="F72" s="220">
        <v>45143</v>
      </c>
      <c r="G72" s="222" t="s">
        <v>310</v>
      </c>
      <c r="H72" s="222"/>
      <c r="I72" s="222"/>
      <c r="J72" s="222"/>
      <c r="K72" s="222" t="s">
        <v>489</v>
      </c>
      <c r="L72" s="222"/>
      <c r="M72" s="223" t="s">
        <v>400</v>
      </c>
      <c r="N72" s="221" t="s">
        <v>303</v>
      </c>
      <c r="O72" s="223"/>
      <c r="P72" s="168"/>
      <c r="Q72" s="168"/>
      <c r="R72" s="168"/>
      <c r="S72" s="168"/>
      <c r="T72" s="220">
        <v>45144</v>
      </c>
      <c r="U72" s="221" t="s">
        <v>303</v>
      </c>
      <c r="V72" s="220">
        <v>45144</v>
      </c>
      <c r="W72" s="220">
        <v>45144</v>
      </c>
      <c r="X72" s="162" t="str">
        <f t="shared" si="4"/>
        <v>要望完了</v>
      </c>
      <c r="Y72" s="169"/>
    </row>
    <row r="73" spans="1:28" s="162" customFormat="1">
      <c r="A73" s="219">
        <f t="shared" si="5"/>
        <v>70</v>
      </c>
      <c r="B73" s="220">
        <v>45143</v>
      </c>
      <c r="C73" s="221" t="s">
        <v>303</v>
      </c>
      <c r="D73" s="221"/>
      <c r="E73" s="221" t="s">
        <v>303</v>
      </c>
      <c r="F73" s="220">
        <v>45143</v>
      </c>
      <c r="G73" s="222" t="s">
        <v>310</v>
      </c>
      <c r="H73" s="222"/>
      <c r="I73" s="222"/>
      <c r="J73" s="222"/>
      <c r="K73" s="222" t="s">
        <v>489</v>
      </c>
      <c r="L73" s="222"/>
      <c r="M73" s="223" t="s">
        <v>401</v>
      </c>
      <c r="N73" s="221" t="s">
        <v>303</v>
      </c>
      <c r="O73" s="223"/>
      <c r="P73" s="168"/>
      <c r="Q73" s="168"/>
      <c r="R73" s="168"/>
      <c r="S73" s="168"/>
      <c r="T73" s="220">
        <v>45144</v>
      </c>
      <c r="U73" s="221" t="s">
        <v>303</v>
      </c>
      <c r="V73" s="220">
        <v>45144</v>
      </c>
      <c r="W73" s="220">
        <v>45144</v>
      </c>
      <c r="X73" s="162" t="str">
        <f t="shared" si="4"/>
        <v>要望完了</v>
      </c>
      <c r="Y73" s="169"/>
    </row>
    <row r="74" spans="1:28" s="162" customFormat="1">
      <c r="A74" s="219">
        <f t="shared" si="5"/>
        <v>71</v>
      </c>
      <c r="B74" s="220">
        <v>45143</v>
      </c>
      <c r="C74" s="221" t="s">
        <v>303</v>
      </c>
      <c r="D74" s="221"/>
      <c r="E74" s="221" t="s">
        <v>303</v>
      </c>
      <c r="F74" s="220">
        <v>45143</v>
      </c>
      <c r="G74" s="222" t="s">
        <v>310</v>
      </c>
      <c r="H74" s="222"/>
      <c r="I74" s="222"/>
      <c r="J74" s="222"/>
      <c r="K74" s="222" t="s">
        <v>489</v>
      </c>
      <c r="L74" s="222"/>
      <c r="M74" s="223" t="s">
        <v>402</v>
      </c>
      <c r="N74" s="221" t="s">
        <v>303</v>
      </c>
      <c r="O74" s="223"/>
      <c r="P74" s="168"/>
      <c r="Q74" s="168"/>
      <c r="R74" s="168"/>
      <c r="S74" s="168"/>
      <c r="T74" s="220">
        <v>45144</v>
      </c>
      <c r="U74" s="221" t="s">
        <v>303</v>
      </c>
      <c r="V74" s="220">
        <v>45144</v>
      </c>
      <c r="W74" s="220">
        <v>45144</v>
      </c>
      <c r="X74" s="162" t="str">
        <f t="shared" si="4"/>
        <v>要望完了</v>
      </c>
      <c r="Y74" s="169"/>
    </row>
    <row r="75" spans="1:28" s="162" customFormat="1" ht="27.75">
      <c r="A75" s="219">
        <f t="shared" si="5"/>
        <v>72</v>
      </c>
      <c r="B75" s="220">
        <v>45145</v>
      </c>
      <c r="C75" s="221" t="s">
        <v>403</v>
      </c>
      <c r="D75" s="221"/>
      <c r="E75" s="221" t="s">
        <v>403</v>
      </c>
      <c r="F75" s="220">
        <v>45145</v>
      </c>
      <c r="G75" s="222" t="s">
        <v>310</v>
      </c>
      <c r="H75" s="222"/>
      <c r="I75" s="222"/>
      <c r="J75" s="222"/>
      <c r="K75" s="222" t="s">
        <v>489</v>
      </c>
      <c r="L75" s="222"/>
      <c r="M75" s="226" t="s">
        <v>404</v>
      </c>
      <c r="N75" s="221" t="s">
        <v>303</v>
      </c>
      <c r="O75" s="223" t="s">
        <v>405</v>
      </c>
      <c r="P75" s="168"/>
      <c r="Q75" s="168"/>
      <c r="R75" s="168"/>
      <c r="S75" s="168"/>
      <c r="T75" s="220">
        <v>45145</v>
      </c>
      <c r="U75" s="221" t="s">
        <v>303</v>
      </c>
      <c r="V75" s="220">
        <v>45145</v>
      </c>
      <c r="W75" s="220">
        <v>45145</v>
      </c>
      <c r="X75" s="162" t="str">
        <f t="shared" si="4"/>
        <v>要望完了</v>
      </c>
      <c r="Y75" s="169"/>
    </row>
    <row r="76" spans="1:28" s="162" customFormat="1">
      <c r="A76" s="219">
        <f t="shared" si="5"/>
        <v>73</v>
      </c>
      <c r="B76" s="220">
        <v>45147</v>
      </c>
      <c r="C76" s="221" t="s">
        <v>303</v>
      </c>
      <c r="D76" s="221"/>
      <c r="E76" s="221" t="s">
        <v>303</v>
      </c>
      <c r="F76" s="220">
        <v>45147</v>
      </c>
      <c r="G76" s="222" t="s">
        <v>310</v>
      </c>
      <c r="H76" s="222"/>
      <c r="I76" s="222"/>
      <c r="J76" s="222"/>
      <c r="K76" s="222" t="s">
        <v>489</v>
      </c>
      <c r="L76" s="222"/>
      <c r="M76" s="223" t="s">
        <v>406</v>
      </c>
      <c r="N76" s="221" t="s">
        <v>303</v>
      </c>
      <c r="O76" s="223"/>
      <c r="P76" s="168"/>
      <c r="Q76" s="168"/>
      <c r="R76" s="168"/>
      <c r="S76" s="168"/>
      <c r="T76" s="220">
        <v>45150</v>
      </c>
      <c r="U76" s="221" t="s">
        <v>303</v>
      </c>
      <c r="V76" s="220">
        <v>45150</v>
      </c>
      <c r="W76" s="220">
        <v>45150</v>
      </c>
      <c r="X76" s="162" t="str">
        <f t="shared" si="4"/>
        <v>要望完了</v>
      </c>
      <c r="Y76" s="169"/>
    </row>
    <row r="77" spans="1:28" s="162" customFormat="1" ht="24">
      <c r="A77" s="219">
        <f t="shared" si="5"/>
        <v>74</v>
      </c>
      <c r="B77" s="220">
        <v>45147</v>
      </c>
      <c r="C77" s="221" t="s">
        <v>344</v>
      </c>
      <c r="D77" s="221"/>
      <c r="E77" s="221" t="s">
        <v>344</v>
      </c>
      <c r="F77" s="220">
        <v>45147</v>
      </c>
      <c r="G77" s="222" t="s">
        <v>310</v>
      </c>
      <c r="H77" s="222"/>
      <c r="I77" s="222"/>
      <c r="J77" s="222"/>
      <c r="K77" s="222" t="s">
        <v>489</v>
      </c>
      <c r="L77" s="222"/>
      <c r="M77" s="223" t="s">
        <v>407</v>
      </c>
      <c r="N77" s="221" t="s">
        <v>289</v>
      </c>
      <c r="O77" s="223"/>
      <c r="P77" s="168"/>
      <c r="Q77" s="168"/>
      <c r="R77" s="168"/>
      <c r="S77" s="168"/>
      <c r="T77" s="220">
        <v>45147</v>
      </c>
      <c r="U77" s="221" t="s">
        <v>289</v>
      </c>
      <c r="V77" s="220">
        <v>45147</v>
      </c>
      <c r="W77" s="220">
        <v>45147</v>
      </c>
      <c r="X77" s="162" t="str">
        <f t="shared" si="4"/>
        <v>要望完了</v>
      </c>
      <c r="Y77" s="169"/>
    </row>
    <row r="78" spans="1:28" s="162" customFormat="1" ht="24">
      <c r="A78" s="219">
        <f t="shared" si="5"/>
        <v>75</v>
      </c>
      <c r="B78" s="220">
        <v>45147</v>
      </c>
      <c r="C78" s="221" t="s">
        <v>344</v>
      </c>
      <c r="D78" s="221"/>
      <c r="E78" s="221" t="s">
        <v>344</v>
      </c>
      <c r="F78" s="220">
        <v>45147</v>
      </c>
      <c r="G78" s="222" t="s">
        <v>310</v>
      </c>
      <c r="H78" s="222"/>
      <c r="I78" s="222"/>
      <c r="J78" s="222"/>
      <c r="K78" s="222" t="s">
        <v>489</v>
      </c>
      <c r="L78" s="222"/>
      <c r="M78" s="223" t="s">
        <v>408</v>
      </c>
      <c r="N78" s="221" t="s">
        <v>289</v>
      </c>
      <c r="O78" s="223"/>
      <c r="P78" s="168"/>
      <c r="Q78" s="168"/>
      <c r="R78" s="168"/>
      <c r="S78" s="168"/>
      <c r="T78" s="220">
        <v>45147</v>
      </c>
      <c r="U78" s="221" t="s">
        <v>289</v>
      </c>
      <c r="V78" s="220">
        <v>45147</v>
      </c>
      <c r="W78" s="220">
        <v>45147</v>
      </c>
      <c r="X78" s="162" t="str">
        <f t="shared" si="4"/>
        <v>要望完了</v>
      </c>
      <c r="Y78" s="169"/>
    </row>
    <row r="79" spans="1:28" s="162" customFormat="1" ht="48">
      <c r="A79" s="219">
        <f t="shared" si="5"/>
        <v>76</v>
      </c>
      <c r="B79" s="220">
        <v>45147</v>
      </c>
      <c r="C79" s="221" t="s">
        <v>344</v>
      </c>
      <c r="D79" s="221"/>
      <c r="E79" s="221" t="s">
        <v>344</v>
      </c>
      <c r="F79" s="220">
        <v>45147</v>
      </c>
      <c r="G79" s="222" t="s">
        <v>310</v>
      </c>
      <c r="H79" s="222"/>
      <c r="I79" s="222"/>
      <c r="J79" s="222"/>
      <c r="K79" s="222" t="s">
        <v>489</v>
      </c>
      <c r="L79" s="222"/>
      <c r="M79" s="223" t="s">
        <v>409</v>
      </c>
      <c r="N79" s="221" t="s">
        <v>289</v>
      </c>
      <c r="O79" s="223"/>
      <c r="P79" s="168"/>
      <c r="Q79" s="168"/>
      <c r="R79" s="168"/>
      <c r="S79" s="168"/>
      <c r="T79" s="220">
        <v>45147</v>
      </c>
      <c r="U79" s="221" t="s">
        <v>289</v>
      </c>
      <c r="V79" s="220">
        <v>45147</v>
      </c>
      <c r="W79" s="220">
        <v>45147</v>
      </c>
      <c r="X79" s="162" t="str">
        <f t="shared" si="4"/>
        <v>要望完了</v>
      </c>
      <c r="Y79" s="169"/>
    </row>
    <row r="80" spans="1:28" s="162" customFormat="1" ht="24">
      <c r="A80" s="219">
        <f t="shared" si="5"/>
        <v>77</v>
      </c>
      <c r="B80" s="220">
        <v>45147</v>
      </c>
      <c r="C80" s="221" t="s">
        <v>344</v>
      </c>
      <c r="D80" s="221"/>
      <c r="E80" s="221" t="s">
        <v>344</v>
      </c>
      <c r="F80" s="220">
        <v>45147</v>
      </c>
      <c r="G80" s="222" t="s">
        <v>310</v>
      </c>
      <c r="H80" s="222"/>
      <c r="I80" s="222"/>
      <c r="J80" s="222"/>
      <c r="K80" s="222" t="s">
        <v>489</v>
      </c>
      <c r="L80" s="222"/>
      <c r="M80" s="223" t="s">
        <v>410</v>
      </c>
      <c r="N80" s="221" t="s">
        <v>289</v>
      </c>
      <c r="O80" s="223" t="s">
        <v>411</v>
      </c>
      <c r="P80" s="168"/>
      <c r="Q80" s="168"/>
      <c r="R80" s="168"/>
      <c r="S80" s="168"/>
      <c r="T80" s="220">
        <v>45148</v>
      </c>
      <c r="U80" s="221" t="s">
        <v>289</v>
      </c>
      <c r="V80" s="220">
        <v>45148</v>
      </c>
      <c r="W80" s="220">
        <v>45148</v>
      </c>
      <c r="X80" s="162" t="str">
        <f t="shared" si="4"/>
        <v>要望完了</v>
      </c>
      <c r="Y80" s="169"/>
    </row>
    <row r="81" spans="1:29" s="162" customFormat="1" ht="24">
      <c r="A81" s="219">
        <f t="shared" si="5"/>
        <v>78</v>
      </c>
      <c r="B81" s="220">
        <v>45147</v>
      </c>
      <c r="C81" s="221" t="s">
        <v>344</v>
      </c>
      <c r="D81" s="221"/>
      <c r="E81" s="221" t="s">
        <v>344</v>
      </c>
      <c r="F81" s="220">
        <v>45147</v>
      </c>
      <c r="G81" s="222" t="s">
        <v>310</v>
      </c>
      <c r="H81" s="222"/>
      <c r="I81" s="222"/>
      <c r="J81" s="222"/>
      <c r="K81" s="222" t="s">
        <v>489</v>
      </c>
      <c r="L81" s="222"/>
      <c r="M81" s="223" t="s">
        <v>412</v>
      </c>
      <c r="N81" s="221" t="s">
        <v>289</v>
      </c>
      <c r="O81" s="223" t="s">
        <v>346</v>
      </c>
      <c r="P81" s="168"/>
      <c r="Q81" s="168"/>
      <c r="R81" s="168"/>
      <c r="S81" s="168"/>
      <c r="T81" s="220">
        <v>45149</v>
      </c>
      <c r="U81" s="221" t="s">
        <v>289</v>
      </c>
      <c r="V81" s="220">
        <v>45149</v>
      </c>
      <c r="W81" s="220">
        <v>45149</v>
      </c>
      <c r="X81" s="162" t="str">
        <f t="shared" si="4"/>
        <v>要望完了</v>
      </c>
      <c r="Y81" s="169"/>
    </row>
    <row r="82" spans="1:29" s="162" customFormat="1" ht="84">
      <c r="A82" s="219">
        <f t="shared" si="5"/>
        <v>79</v>
      </c>
      <c r="B82" s="220">
        <v>45147</v>
      </c>
      <c r="C82" s="221" t="s">
        <v>344</v>
      </c>
      <c r="D82" s="221"/>
      <c r="E82" s="221" t="s">
        <v>344</v>
      </c>
      <c r="F82" s="220">
        <v>45147</v>
      </c>
      <c r="G82" s="222" t="s">
        <v>310</v>
      </c>
      <c r="H82" s="222"/>
      <c r="I82" s="222"/>
      <c r="J82" s="222"/>
      <c r="K82" s="222" t="s">
        <v>489</v>
      </c>
      <c r="L82" s="222"/>
      <c r="M82" s="223" t="s">
        <v>413</v>
      </c>
      <c r="N82" s="221" t="s">
        <v>303</v>
      </c>
      <c r="O82" s="223" t="s">
        <v>414</v>
      </c>
      <c r="P82" s="168"/>
      <c r="Q82" s="168"/>
      <c r="R82" s="168"/>
      <c r="S82" s="168"/>
      <c r="T82" s="220">
        <v>45150</v>
      </c>
      <c r="U82" s="221" t="s">
        <v>303</v>
      </c>
      <c r="V82" s="220">
        <v>45150</v>
      </c>
      <c r="W82" s="220">
        <v>45150</v>
      </c>
      <c r="X82" s="162" t="str">
        <f t="shared" si="4"/>
        <v>要望完了</v>
      </c>
      <c r="Y82" s="169"/>
    </row>
    <row r="83" spans="1:29" s="162" customFormat="1" ht="48">
      <c r="A83" s="219">
        <f t="shared" si="5"/>
        <v>80</v>
      </c>
      <c r="B83" s="220">
        <v>45147</v>
      </c>
      <c r="C83" s="221" t="s">
        <v>344</v>
      </c>
      <c r="D83" s="221"/>
      <c r="E83" s="221" t="s">
        <v>344</v>
      </c>
      <c r="F83" s="220">
        <v>45147</v>
      </c>
      <c r="G83" s="222" t="s">
        <v>310</v>
      </c>
      <c r="H83" s="222"/>
      <c r="I83" s="222"/>
      <c r="J83" s="222"/>
      <c r="K83" s="222" t="s">
        <v>489</v>
      </c>
      <c r="L83" s="222"/>
      <c r="M83" s="223" t="s">
        <v>415</v>
      </c>
      <c r="N83" s="221" t="s">
        <v>289</v>
      </c>
      <c r="O83" s="223" t="s">
        <v>416</v>
      </c>
      <c r="P83" s="168"/>
      <c r="Q83" s="168"/>
      <c r="R83" s="168"/>
      <c r="S83" s="168"/>
      <c r="T83" s="220">
        <v>45149</v>
      </c>
      <c r="U83" s="221" t="s">
        <v>289</v>
      </c>
      <c r="V83" s="220">
        <v>45149</v>
      </c>
      <c r="W83" s="220">
        <v>45149</v>
      </c>
      <c r="X83" s="162" t="str">
        <f t="shared" si="4"/>
        <v>要望完了</v>
      </c>
      <c r="Y83" s="169"/>
    </row>
    <row r="84" spans="1:29" s="162" customFormat="1" ht="24">
      <c r="A84" s="219">
        <f t="shared" si="5"/>
        <v>81</v>
      </c>
      <c r="B84" s="220">
        <v>45147</v>
      </c>
      <c r="C84" s="221" t="s">
        <v>344</v>
      </c>
      <c r="D84" s="221"/>
      <c r="E84" s="221" t="s">
        <v>344</v>
      </c>
      <c r="F84" s="220">
        <v>45147</v>
      </c>
      <c r="G84" s="222" t="s">
        <v>310</v>
      </c>
      <c r="H84" s="222"/>
      <c r="I84" s="222"/>
      <c r="J84" s="222"/>
      <c r="K84" s="222" t="s">
        <v>489</v>
      </c>
      <c r="L84" s="222"/>
      <c r="M84" s="223" t="s">
        <v>417</v>
      </c>
      <c r="N84" s="221" t="s">
        <v>289</v>
      </c>
      <c r="O84" s="223"/>
      <c r="P84" s="168"/>
      <c r="Q84" s="168"/>
      <c r="R84" s="168"/>
      <c r="S84" s="168"/>
      <c r="T84" s="220">
        <v>45147</v>
      </c>
      <c r="U84" s="221" t="s">
        <v>289</v>
      </c>
      <c r="V84" s="220">
        <v>45147</v>
      </c>
      <c r="W84" s="220">
        <v>45147</v>
      </c>
      <c r="X84" s="162" t="str">
        <f t="shared" si="4"/>
        <v>要望完了</v>
      </c>
      <c r="Y84" s="169"/>
    </row>
    <row r="85" spans="1:29" s="162" customFormat="1" ht="36">
      <c r="A85" s="219">
        <f t="shared" si="5"/>
        <v>82</v>
      </c>
      <c r="B85" s="220">
        <v>45147</v>
      </c>
      <c r="C85" s="221" t="s">
        <v>344</v>
      </c>
      <c r="D85" s="221"/>
      <c r="E85" s="221" t="s">
        <v>344</v>
      </c>
      <c r="F85" s="220">
        <v>45147</v>
      </c>
      <c r="G85" s="222" t="s">
        <v>310</v>
      </c>
      <c r="H85" s="222"/>
      <c r="I85" s="222"/>
      <c r="J85" s="222"/>
      <c r="K85" s="222" t="s">
        <v>489</v>
      </c>
      <c r="L85" s="222"/>
      <c r="M85" s="223" t="s">
        <v>418</v>
      </c>
      <c r="N85" s="221" t="s">
        <v>289</v>
      </c>
      <c r="O85" s="223"/>
      <c r="P85" s="168"/>
      <c r="Q85" s="168"/>
      <c r="R85" s="168"/>
      <c r="S85" s="168"/>
      <c r="T85" s="220">
        <v>45147</v>
      </c>
      <c r="U85" s="221" t="s">
        <v>289</v>
      </c>
      <c r="V85" s="220">
        <v>45147</v>
      </c>
      <c r="W85" s="220">
        <v>45147</v>
      </c>
      <c r="X85" s="162" t="str">
        <f t="shared" si="4"/>
        <v>要望完了</v>
      </c>
      <c r="Y85" s="169"/>
    </row>
    <row r="86" spans="1:29" s="162" customFormat="1" ht="24">
      <c r="A86" s="219">
        <f t="shared" si="5"/>
        <v>83</v>
      </c>
      <c r="B86" s="220">
        <v>45147</v>
      </c>
      <c r="C86" s="221" t="s">
        <v>344</v>
      </c>
      <c r="D86" s="221"/>
      <c r="E86" s="221" t="s">
        <v>344</v>
      </c>
      <c r="F86" s="220">
        <v>45147</v>
      </c>
      <c r="G86" s="222" t="s">
        <v>310</v>
      </c>
      <c r="H86" s="222"/>
      <c r="I86" s="222"/>
      <c r="J86" s="222"/>
      <c r="K86" s="222" t="s">
        <v>489</v>
      </c>
      <c r="L86" s="222"/>
      <c r="M86" s="223" t="s">
        <v>419</v>
      </c>
      <c r="N86" s="221" t="s">
        <v>289</v>
      </c>
      <c r="O86" s="223" t="s">
        <v>306</v>
      </c>
      <c r="P86" s="168"/>
      <c r="Q86" s="168"/>
      <c r="R86" s="168"/>
      <c r="S86" s="168"/>
      <c r="T86" s="220">
        <v>45149</v>
      </c>
      <c r="U86" s="221" t="s">
        <v>289</v>
      </c>
      <c r="V86" s="220">
        <v>45149</v>
      </c>
      <c r="W86" s="220">
        <v>45149</v>
      </c>
      <c r="X86" s="162" t="str">
        <f t="shared" si="4"/>
        <v>要望完了</v>
      </c>
      <c r="Y86" s="169"/>
    </row>
    <row r="87" spans="1:29" s="162" customFormat="1" ht="36">
      <c r="A87" s="219">
        <f t="shared" si="5"/>
        <v>84</v>
      </c>
      <c r="B87" s="220">
        <v>45147</v>
      </c>
      <c r="C87" s="221" t="s">
        <v>344</v>
      </c>
      <c r="D87" s="221"/>
      <c r="E87" s="221" t="s">
        <v>344</v>
      </c>
      <c r="F87" s="220">
        <v>45147</v>
      </c>
      <c r="G87" s="222" t="s">
        <v>310</v>
      </c>
      <c r="H87" s="222"/>
      <c r="I87" s="222"/>
      <c r="J87" s="222"/>
      <c r="K87" s="222" t="s">
        <v>489</v>
      </c>
      <c r="L87" s="222"/>
      <c r="M87" s="223" t="s">
        <v>420</v>
      </c>
      <c r="N87" s="221" t="s">
        <v>303</v>
      </c>
      <c r="O87" s="223" t="s">
        <v>306</v>
      </c>
      <c r="P87" s="168"/>
      <c r="Q87" s="168"/>
      <c r="R87" s="168"/>
      <c r="S87" s="168"/>
      <c r="T87" s="220">
        <v>45149</v>
      </c>
      <c r="U87" s="221" t="s">
        <v>303</v>
      </c>
      <c r="V87" s="220">
        <v>45149</v>
      </c>
      <c r="W87" s="220">
        <v>45149</v>
      </c>
      <c r="X87" s="162" t="str">
        <f t="shared" ref="X87:X150" si="6">G87&amp;IF(ISBLANK(W87),IF(ISBLANK(T87),"","修正"),"完了")</f>
        <v>要望完了</v>
      </c>
      <c r="Y87" s="169"/>
    </row>
    <row r="88" spans="1:29" s="162" customFormat="1" ht="24">
      <c r="A88" s="219">
        <f t="shared" si="5"/>
        <v>85</v>
      </c>
      <c r="B88" s="220">
        <v>45147</v>
      </c>
      <c r="C88" s="221" t="s">
        <v>344</v>
      </c>
      <c r="D88" s="221"/>
      <c r="E88" s="221" t="s">
        <v>344</v>
      </c>
      <c r="F88" s="220">
        <v>45147</v>
      </c>
      <c r="G88" s="222" t="s">
        <v>310</v>
      </c>
      <c r="H88" s="222"/>
      <c r="I88" s="222"/>
      <c r="J88" s="222"/>
      <c r="K88" s="222" t="s">
        <v>489</v>
      </c>
      <c r="L88" s="222"/>
      <c r="M88" s="223" t="s">
        <v>421</v>
      </c>
      <c r="N88" s="221" t="s">
        <v>289</v>
      </c>
      <c r="O88" s="223"/>
      <c r="P88" s="168"/>
      <c r="Q88" s="168"/>
      <c r="R88" s="168"/>
      <c r="S88" s="168"/>
      <c r="T88" s="220">
        <v>45148</v>
      </c>
      <c r="U88" s="221" t="s">
        <v>289</v>
      </c>
      <c r="V88" s="220">
        <v>45148</v>
      </c>
      <c r="W88" s="220">
        <v>45148</v>
      </c>
      <c r="X88" s="162" t="str">
        <f t="shared" si="6"/>
        <v>要望完了</v>
      </c>
      <c r="Y88" s="169"/>
    </row>
    <row r="89" spans="1:29" s="162" customFormat="1" ht="24">
      <c r="A89" s="219">
        <f t="shared" si="5"/>
        <v>86</v>
      </c>
      <c r="B89" s="220">
        <v>45147</v>
      </c>
      <c r="C89" s="221" t="s">
        <v>344</v>
      </c>
      <c r="D89" s="221"/>
      <c r="E89" s="221" t="s">
        <v>344</v>
      </c>
      <c r="F89" s="220">
        <v>45147</v>
      </c>
      <c r="G89" s="222" t="s">
        <v>310</v>
      </c>
      <c r="H89" s="222"/>
      <c r="I89" s="222"/>
      <c r="J89" s="222"/>
      <c r="K89" s="222" t="s">
        <v>489</v>
      </c>
      <c r="L89" s="222"/>
      <c r="M89" s="223" t="s">
        <v>422</v>
      </c>
      <c r="N89" s="221" t="s">
        <v>289</v>
      </c>
      <c r="O89" s="223"/>
      <c r="P89" s="168"/>
      <c r="Q89" s="168"/>
      <c r="R89" s="168"/>
      <c r="S89" s="168"/>
      <c r="T89" s="220">
        <v>45147</v>
      </c>
      <c r="U89" s="221" t="s">
        <v>289</v>
      </c>
      <c r="V89" s="220">
        <v>45147</v>
      </c>
      <c r="W89" s="220">
        <v>45147</v>
      </c>
      <c r="X89" s="162" t="str">
        <f t="shared" si="6"/>
        <v>要望完了</v>
      </c>
      <c r="Y89" s="169"/>
    </row>
    <row r="90" spans="1:29" s="162" customFormat="1" ht="96">
      <c r="A90" s="219">
        <f t="shared" si="5"/>
        <v>87</v>
      </c>
      <c r="B90" s="220">
        <v>45147</v>
      </c>
      <c r="C90" s="221" t="s">
        <v>344</v>
      </c>
      <c r="D90" s="221"/>
      <c r="E90" s="221" t="s">
        <v>344</v>
      </c>
      <c r="F90" s="220">
        <v>45147</v>
      </c>
      <c r="G90" s="222" t="s">
        <v>310</v>
      </c>
      <c r="H90" s="222"/>
      <c r="I90" s="222"/>
      <c r="J90" s="222"/>
      <c r="K90" s="222" t="s">
        <v>489</v>
      </c>
      <c r="L90" s="222"/>
      <c r="M90" s="223" t="s">
        <v>423</v>
      </c>
      <c r="N90" s="221" t="s">
        <v>303</v>
      </c>
      <c r="O90" s="223" t="s">
        <v>424</v>
      </c>
      <c r="P90" s="168"/>
      <c r="Q90" s="168"/>
      <c r="R90" s="168"/>
      <c r="S90" s="168"/>
      <c r="T90" s="220">
        <v>45147</v>
      </c>
      <c r="U90" s="221" t="s">
        <v>303</v>
      </c>
      <c r="V90" s="220">
        <v>45147</v>
      </c>
      <c r="W90" s="220">
        <v>45147</v>
      </c>
      <c r="X90" s="162" t="str">
        <f t="shared" si="6"/>
        <v>要望完了</v>
      </c>
      <c r="Y90" s="169"/>
    </row>
    <row r="91" spans="1:29" s="162" customFormat="1" ht="84">
      <c r="A91" s="219">
        <f t="shared" si="5"/>
        <v>88</v>
      </c>
      <c r="B91" s="220">
        <v>45147</v>
      </c>
      <c r="C91" s="221" t="s">
        <v>425</v>
      </c>
      <c r="D91" s="221"/>
      <c r="E91" s="221" t="s">
        <v>425</v>
      </c>
      <c r="F91" s="220">
        <v>45147</v>
      </c>
      <c r="G91" s="222" t="s">
        <v>310</v>
      </c>
      <c r="H91" s="222"/>
      <c r="I91" s="222"/>
      <c r="J91" s="222"/>
      <c r="K91" s="222" t="s">
        <v>489</v>
      </c>
      <c r="L91" s="222"/>
      <c r="M91" s="223" t="s">
        <v>426</v>
      </c>
      <c r="N91" s="221" t="s">
        <v>289</v>
      </c>
      <c r="O91" s="223"/>
      <c r="P91" s="168"/>
      <c r="Q91" s="168"/>
      <c r="R91" s="168"/>
      <c r="S91" s="168"/>
      <c r="T91" s="220">
        <v>45147</v>
      </c>
      <c r="U91" s="221" t="s">
        <v>289</v>
      </c>
      <c r="V91" s="220">
        <v>45147</v>
      </c>
      <c r="W91" s="220">
        <v>45147</v>
      </c>
      <c r="X91" s="162" t="str">
        <f t="shared" si="6"/>
        <v>要望完了</v>
      </c>
      <c r="Y91" s="169"/>
      <c r="AC91" s="162" t="s">
        <v>23</v>
      </c>
    </row>
    <row r="92" spans="1:29" s="162" customFormat="1" ht="102">
      <c r="A92" s="219">
        <f t="shared" si="5"/>
        <v>89</v>
      </c>
      <c r="B92" s="220">
        <v>45147</v>
      </c>
      <c r="C92" s="221" t="s">
        <v>344</v>
      </c>
      <c r="D92" s="221"/>
      <c r="E92" s="221" t="s">
        <v>344</v>
      </c>
      <c r="F92" s="220">
        <v>45147</v>
      </c>
      <c r="G92" s="222" t="s">
        <v>310</v>
      </c>
      <c r="H92" s="222"/>
      <c r="I92" s="222"/>
      <c r="J92" s="222"/>
      <c r="K92" s="222" t="s">
        <v>489</v>
      </c>
      <c r="L92" s="222"/>
      <c r="M92" s="223" t="s">
        <v>427</v>
      </c>
      <c r="N92" s="221" t="s">
        <v>303</v>
      </c>
      <c r="O92" s="223" t="s">
        <v>428</v>
      </c>
      <c r="P92" s="168"/>
      <c r="Q92" s="168"/>
      <c r="R92" s="168"/>
      <c r="S92" s="168"/>
      <c r="T92" s="220">
        <v>45149</v>
      </c>
      <c r="U92" s="221" t="s">
        <v>303</v>
      </c>
      <c r="V92" s="220">
        <v>45149</v>
      </c>
      <c r="W92" s="220">
        <v>45149</v>
      </c>
      <c r="X92" s="162" t="str">
        <f t="shared" si="6"/>
        <v>要望完了</v>
      </c>
      <c r="Y92" s="169"/>
    </row>
    <row r="93" spans="1:29" s="162" customFormat="1" ht="84">
      <c r="A93" s="219">
        <f t="shared" si="5"/>
        <v>90</v>
      </c>
      <c r="B93" s="220">
        <v>45147</v>
      </c>
      <c r="C93" s="221" t="s">
        <v>344</v>
      </c>
      <c r="D93" s="221"/>
      <c r="E93" s="221" t="s">
        <v>344</v>
      </c>
      <c r="F93" s="220">
        <v>45147</v>
      </c>
      <c r="G93" s="222" t="s">
        <v>310</v>
      </c>
      <c r="H93" s="222"/>
      <c r="I93" s="222"/>
      <c r="J93" s="222"/>
      <c r="K93" s="222" t="s">
        <v>489</v>
      </c>
      <c r="L93" s="222"/>
      <c r="M93" s="223" t="s">
        <v>429</v>
      </c>
      <c r="N93" s="221" t="s">
        <v>303</v>
      </c>
      <c r="O93" s="225" t="s">
        <v>397</v>
      </c>
      <c r="P93" s="168"/>
      <c r="Q93" s="168"/>
      <c r="R93" s="168"/>
      <c r="S93" s="168"/>
      <c r="T93" s="220">
        <v>45149</v>
      </c>
      <c r="U93" s="221" t="s">
        <v>303</v>
      </c>
      <c r="V93" s="220">
        <v>45149</v>
      </c>
      <c r="W93" s="220">
        <v>45149</v>
      </c>
      <c r="X93" s="162" t="str">
        <f t="shared" si="6"/>
        <v>要望完了</v>
      </c>
      <c r="Y93" s="169"/>
    </row>
    <row r="94" spans="1:29" s="162" customFormat="1" ht="24">
      <c r="A94" s="219">
        <f t="shared" si="5"/>
        <v>91</v>
      </c>
      <c r="B94" s="220">
        <v>45148</v>
      </c>
      <c r="C94" s="221" t="s">
        <v>344</v>
      </c>
      <c r="D94" s="221"/>
      <c r="E94" s="221" t="s">
        <v>344</v>
      </c>
      <c r="F94" s="220">
        <v>45148</v>
      </c>
      <c r="G94" s="222" t="s">
        <v>310</v>
      </c>
      <c r="H94" s="222"/>
      <c r="I94" s="222"/>
      <c r="J94" s="222"/>
      <c r="K94" s="222" t="s">
        <v>489</v>
      </c>
      <c r="L94" s="222"/>
      <c r="M94" s="223" t="s">
        <v>430</v>
      </c>
      <c r="N94" s="221" t="s">
        <v>303</v>
      </c>
      <c r="O94" s="223" t="s">
        <v>431</v>
      </c>
      <c r="P94" s="168"/>
      <c r="Q94" s="168"/>
      <c r="R94" s="168"/>
      <c r="S94" s="168"/>
      <c r="T94" s="220">
        <v>45154</v>
      </c>
      <c r="U94" s="221" t="s">
        <v>303</v>
      </c>
      <c r="V94" s="220">
        <v>45154</v>
      </c>
      <c r="W94" s="220">
        <v>45154</v>
      </c>
      <c r="X94" s="162" t="str">
        <f t="shared" si="6"/>
        <v>要望完了</v>
      </c>
      <c r="Y94" s="169"/>
    </row>
    <row r="95" spans="1:29" s="162" customFormat="1" ht="178.5">
      <c r="A95" s="219">
        <f t="shared" si="5"/>
        <v>92</v>
      </c>
      <c r="B95" s="220">
        <v>45148</v>
      </c>
      <c r="C95" s="221" t="s">
        <v>344</v>
      </c>
      <c r="D95" s="221"/>
      <c r="E95" s="221" t="s">
        <v>344</v>
      </c>
      <c r="F95" s="220">
        <v>45148</v>
      </c>
      <c r="G95" s="222" t="s">
        <v>310</v>
      </c>
      <c r="H95" s="222"/>
      <c r="I95" s="222"/>
      <c r="J95" s="222"/>
      <c r="K95" s="222" t="s">
        <v>489</v>
      </c>
      <c r="L95" s="222"/>
      <c r="M95" s="223" t="s">
        <v>432</v>
      </c>
      <c r="N95" s="221" t="s">
        <v>303</v>
      </c>
      <c r="O95" s="223" t="s">
        <v>433</v>
      </c>
      <c r="P95" s="168"/>
      <c r="Q95" s="168"/>
      <c r="R95" s="168"/>
      <c r="S95" s="168"/>
      <c r="T95" s="220">
        <v>45149</v>
      </c>
      <c r="U95" s="221" t="s">
        <v>303</v>
      </c>
      <c r="V95" s="220">
        <v>45149</v>
      </c>
      <c r="W95" s="220">
        <v>45149</v>
      </c>
      <c r="X95" s="162" t="str">
        <f t="shared" si="6"/>
        <v>要望完了</v>
      </c>
      <c r="Y95" s="169"/>
    </row>
    <row r="96" spans="1:29" s="162" customFormat="1" ht="84">
      <c r="A96" s="219">
        <f t="shared" si="5"/>
        <v>93</v>
      </c>
      <c r="B96" s="220">
        <v>45148</v>
      </c>
      <c r="C96" s="221" t="s">
        <v>344</v>
      </c>
      <c r="D96" s="221"/>
      <c r="E96" s="221" t="s">
        <v>344</v>
      </c>
      <c r="F96" s="220">
        <v>45148</v>
      </c>
      <c r="G96" s="222" t="s">
        <v>310</v>
      </c>
      <c r="H96" s="222"/>
      <c r="I96" s="222"/>
      <c r="J96" s="222"/>
      <c r="K96" s="222" t="s">
        <v>489</v>
      </c>
      <c r="L96" s="222"/>
      <c r="M96" s="223" t="s">
        <v>434</v>
      </c>
      <c r="N96" s="221" t="s">
        <v>303</v>
      </c>
      <c r="O96" s="223" t="s">
        <v>435</v>
      </c>
      <c r="P96" s="168"/>
      <c r="Q96" s="168"/>
      <c r="R96" s="168"/>
      <c r="S96" s="168"/>
      <c r="T96" s="220">
        <v>45153</v>
      </c>
      <c r="U96" s="221" t="s">
        <v>303</v>
      </c>
      <c r="V96" s="220">
        <v>45153</v>
      </c>
      <c r="W96" s="220">
        <v>45153</v>
      </c>
      <c r="X96" s="162" t="str">
        <f t="shared" si="6"/>
        <v>要望完了</v>
      </c>
      <c r="Y96" s="169"/>
    </row>
    <row r="97" spans="1:25" s="162" customFormat="1" ht="60">
      <c r="A97" s="219">
        <f t="shared" ref="A97:A160" si="7">ROW()-3</f>
        <v>94</v>
      </c>
      <c r="B97" s="220">
        <v>45155</v>
      </c>
      <c r="C97" s="221" t="s">
        <v>303</v>
      </c>
      <c r="D97" s="221"/>
      <c r="E97" s="221" t="s">
        <v>303</v>
      </c>
      <c r="F97" s="220">
        <v>45155</v>
      </c>
      <c r="G97" s="222" t="s">
        <v>310</v>
      </c>
      <c r="H97" s="222"/>
      <c r="I97" s="222"/>
      <c r="J97" s="222"/>
      <c r="K97" s="222" t="s">
        <v>489</v>
      </c>
      <c r="L97" s="222"/>
      <c r="M97" s="223" t="s">
        <v>436</v>
      </c>
      <c r="N97" s="221" t="s">
        <v>303</v>
      </c>
      <c r="O97" s="223" t="s">
        <v>437</v>
      </c>
      <c r="P97" s="168"/>
      <c r="Q97" s="168"/>
      <c r="R97" s="168"/>
      <c r="S97" s="168"/>
      <c r="T97" s="220">
        <v>45160</v>
      </c>
      <c r="U97" s="221" t="s">
        <v>303</v>
      </c>
      <c r="V97" s="220">
        <v>45160</v>
      </c>
      <c r="W97" s="220">
        <v>45160</v>
      </c>
      <c r="X97" s="162" t="str">
        <f t="shared" si="6"/>
        <v>要望完了</v>
      </c>
      <c r="Y97" s="169"/>
    </row>
    <row r="98" spans="1:25" s="162" customFormat="1" ht="84">
      <c r="A98" s="219">
        <f t="shared" si="7"/>
        <v>95</v>
      </c>
      <c r="B98" s="220">
        <v>45156</v>
      </c>
      <c r="C98" s="221" t="s">
        <v>344</v>
      </c>
      <c r="D98" s="221"/>
      <c r="E98" s="221" t="s">
        <v>344</v>
      </c>
      <c r="F98" s="220">
        <v>45156</v>
      </c>
      <c r="G98" s="222" t="s">
        <v>310</v>
      </c>
      <c r="H98" s="222"/>
      <c r="I98" s="222"/>
      <c r="J98" s="222"/>
      <c r="K98" s="222" t="s">
        <v>489</v>
      </c>
      <c r="L98" s="222"/>
      <c r="M98" s="223" t="s">
        <v>438</v>
      </c>
      <c r="N98" s="221" t="s">
        <v>303</v>
      </c>
      <c r="O98" s="223" t="s">
        <v>306</v>
      </c>
      <c r="P98" s="168"/>
      <c r="Q98" s="168"/>
      <c r="R98" s="168"/>
      <c r="S98" s="168"/>
      <c r="T98" s="220">
        <v>45157</v>
      </c>
      <c r="U98" s="221" t="s">
        <v>303</v>
      </c>
      <c r="V98" s="220">
        <v>45157</v>
      </c>
      <c r="W98" s="220">
        <v>45157</v>
      </c>
      <c r="X98" s="162" t="str">
        <f t="shared" si="6"/>
        <v>要望完了</v>
      </c>
      <c r="Y98" s="169"/>
    </row>
    <row r="99" spans="1:25" s="162" customFormat="1" ht="48">
      <c r="A99" s="219">
        <f t="shared" si="7"/>
        <v>96</v>
      </c>
      <c r="B99" s="220">
        <v>45156</v>
      </c>
      <c r="C99" s="221" t="s">
        <v>344</v>
      </c>
      <c r="D99" s="221"/>
      <c r="E99" s="221" t="s">
        <v>344</v>
      </c>
      <c r="F99" s="220">
        <v>45156</v>
      </c>
      <c r="G99" s="222" t="s">
        <v>310</v>
      </c>
      <c r="H99" s="222"/>
      <c r="I99" s="222"/>
      <c r="J99" s="222"/>
      <c r="K99" s="222" t="s">
        <v>489</v>
      </c>
      <c r="L99" s="222"/>
      <c r="M99" s="223" t="s">
        <v>439</v>
      </c>
      <c r="N99" s="221" t="s">
        <v>303</v>
      </c>
      <c r="O99" s="223" t="s">
        <v>440</v>
      </c>
      <c r="P99" s="168"/>
      <c r="Q99" s="168"/>
      <c r="R99" s="168"/>
      <c r="S99" s="168"/>
      <c r="T99" s="220">
        <v>45157</v>
      </c>
      <c r="U99" s="221" t="s">
        <v>303</v>
      </c>
      <c r="V99" s="220">
        <v>45157</v>
      </c>
      <c r="W99" s="220">
        <v>45157</v>
      </c>
      <c r="X99" s="162" t="str">
        <f t="shared" si="6"/>
        <v>要望完了</v>
      </c>
      <c r="Y99" s="169"/>
    </row>
    <row r="100" spans="1:25" s="162" customFormat="1" ht="48">
      <c r="A100" s="219">
        <f t="shared" si="7"/>
        <v>97</v>
      </c>
      <c r="B100" s="220">
        <v>45156</v>
      </c>
      <c r="C100" s="221" t="s">
        <v>344</v>
      </c>
      <c r="D100" s="221"/>
      <c r="E100" s="221" t="s">
        <v>344</v>
      </c>
      <c r="F100" s="220">
        <v>45156</v>
      </c>
      <c r="G100" s="222" t="s">
        <v>310</v>
      </c>
      <c r="H100" s="222"/>
      <c r="I100" s="222"/>
      <c r="J100" s="222"/>
      <c r="K100" s="222" t="s">
        <v>489</v>
      </c>
      <c r="L100" s="222"/>
      <c r="M100" s="223" t="s">
        <v>441</v>
      </c>
      <c r="N100" s="221" t="s">
        <v>303</v>
      </c>
      <c r="O100" s="223" t="s">
        <v>306</v>
      </c>
      <c r="P100" s="168"/>
      <c r="Q100" s="168"/>
      <c r="R100" s="168"/>
      <c r="S100" s="168"/>
      <c r="T100" s="220">
        <v>45157</v>
      </c>
      <c r="U100" s="221" t="s">
        <v>303</v>
      </c>
      <c r="V100" s="220">
        <v>45157</v>
      </c>
      <c r="W100" s="220">
        <v>45157</v>
      </c>
      <c r="X100" s="162" t="str">
        <f t="shared" si="6"/>
        <v>要望完了</v>
      </c>
      <c r="Y100" s="169"/>
    </row>
    <row r="101" spans="1:25" s="162" customFormat="1">
      <c r="A101" s="219">
        <f t="shared" si="7"/>
        <v>98</v>
      </c>
      <c r="B101" s="220">
        <v>45156</v>
      </c>
      <c r="C101" s="221" t="s">
        <v>344</v>
      </c>
      <c r="D101" s="221"/>
      <c r="E101" s="221" t="s">
        <v>344</v>
      </c>
      <c r="F101" s="220">
        <v>45156</v>
      </c>
      <c r="G101" s="222" t="s">
        <v>310</v>
      </c>
      <c r="H101" s="222"/>
      <c r="I101" s="222"/>
      <c r="J101" s="222"/>
      <c r="K101" s="222" t="s">
        <v>489</v>
      </c>
      <c r="L101" s="222"/>
      <c r="M101" s="223" t="s">
        <v>442</v>
      </c>
      <c r="N101" s="221" t="s">
        <v>289</v>
      </c>
      <c r="O101" s="223" t="s">
        <v>443</v>
      </c>
      <c r="P101" s="168"/>
      <c r="Q101" s="168"/>
      <c r="R101" s="168"/>
      <c r="S101" s="168"/>
      <c r="T101" s="220">
        <v>45161</v>
      </c>
      <c r="U101" s="221" t="s">
        <v>289</v>
      </c>
      <c r="V101" s="220">
        <v>45161</v>
      </c>
      <c r="W101" s="220">
        <v>45161</v>
      </c>
      <c r="X101" s="162" t="str">
        <f t="shared" si="6"/>
        <v>要望完了</v>
      </c>
      <c r="Y101" s="169"/>
    </row>
    <row r="102" spans="1:25" s="162" customFormat="1" ht="48">
      <c r="A102" s="219">
        <f t="shared" si="7"/>
        <v>99</v>
      </c>
      <c r="B102" s="220">
        <v>45156</v>
      </c>
      <c r="C102" s="221" t="s">
        <v>425</v>
      </c>
      <c r="D102" s="221"/>
      <c r="E102" s="221" t="s">
        <v>425</v>
      </c>
      <c r="F102" s="220">
        <v>45156</v>
      </c>
      <c r="G102" s="222" t="s">
        <v>310</v>
      </c>
      <c r="H102" s="222"/>
      <c r="I102" s="222"/>
      <c r="J102" s="222"/>
      <c r="K102" s="222" t="s">
        <v>489</v>
      </c>
      <c r="L102" s="222"/>
      <c r="M102" s="223" t="s">
        <v>444</v>
      </c>
      <c r="N102" s="221" t="s">
        <v>289</v>
      </c>
      <c r="O102" s="223" t="s">
        <v>306</v>
      </c>
      <c r="P102" s="168"/>
      <c r="Q102" s="168"/>
      <c r="R102" s="168"/>
      <c r="S102" s="168"/>
      <c r="T102" s="220">
        <v>45161</v>
      </c>
      <c r="U102" s="221" t="s">
        <v>289</v>
      </c>
      <c r="V102" s="220">
        <v>45161</v>
      </c>
      <c r="W102" s="220">
        <v>45161</v>
      </c>
      <c r="X102" s="162" t="str">
        <f t="shared" si="6"/>
        <v>要望完了</v>
      </c>
      <c r="Y102" s="169"/>
    </row>
    <row r="103" spans="1:25" s="162" customFormat="1" ht="132">
      <c r="A103" s="219">
        <f t="shared" si="7"/>
        <v>100</v>
      </c>
      <c r="B103" s="220">
        <v>45156</v>
      </c>
      <c r="C103" s="221" t="s">
        <v>445</v>
      </c>
      <c r="D103" s="221"/>
      <c r="E103" s="221" t="s">
        <v>445</v>
      </c>
      <c r="F103" s="220">
        <v>45156</v>
      </c>
      <c r="G103" s="222" t="s">
        <v>310</v>
      </c>
      <c r="H103" s="222"/>
      <c r="I103" s="222"/>
      <c r="J103" s="222"/>
      <c r="K103" s="222" t="s">
        <v>489</v>
      </c>
      <c r="L103" s="222"/>
      <c r="M103" s="223" t="s">
        <v>446</v>
      </c>
      <c r="N103" s="221" t="s">
        <v>303</v>
      </c>
      <c r="O103" s="223" t="s">
        <v>447</v>
      </c>
      <c r="P103" s="168"/>
      <c r="Q103" s="168"/>
      <c r="R103" s="168"/>
      <c r="S103" s="168"/>
      <c r="T103" s="220">
        <v>45159</v>
      </c>
      <c r="U103" s="221" t="s">
        <v>303</v>
      </c>
      <c r="V103" s="220">
        <v>45159</v>
      </c>
      <c r="W103" s="220">
        <v>45159</v>
      </c>
      <c r="X103" s="162" t="str">
        <f t="shared" si="6"/>
        <v>要望完了</v>
      </c>
      <c r="Y103" s="169"/>
    </row>
    <row r="104" spans="1:25" s="162" customFormat="1" ht="51">
      <c r="A104" s="219">
        <f t="shared" si="7"/>
        <v>101</v>
      </c>
      <c r="B104" s="220">
        <v>45156</v>
      </c>
      <c r="C104" s="221" t="s">
        <v>344</v>
      </c>
      <c r="D104" s="221"/>
      <c r="E104" s="221" t="s">
        <v>344</v>
      </c>
      <c r="F104" s="220">
        <v>45156</v>
      </c>
      <c r="G104" s="222" t="s">
        <v>310</v>
      </c>
      <c r="H104" s="222"/>
      <c r="I104" s="222"/>
      <c r="J104" s="222"/>
      <c r="K104" s="222" t="s">
        <v>489</v>
      </c>
      <c r="L104" s="222"/>
      <c r="M104" s="223" t="s">
        <v>448</v>
      </c>
      <c r="N104" s="221" t="s">
        <v>289</v>
      </c>
      <c r="O104" s="223" t="s">
        <v>449</v>
      </c>
      <c r="P104" s="168"/>
      <c r="Q104" s="168"/>
      <c r="R104" s="168"/>
      <c r="S104" s="168"/>
      <c r="T104" s="220">
        <v>45161</v>
      </c>
      <c r="U104" s="221" t="s">
        <v>289</v>
      </c>
      <c r="V104" s="220">
        <v>45161</v>
      </c>
      <c r="W104" s="220">
        <v>45161</v>
      </c>
      <c r="X104" s="162" t="str">
        <f t="shared" si="6"/>
        <v>要望完了</v>
      </c>
      <c r="Y104" s="169"/>
    </row>
    <row r="105" spans="1:25" s="162" customFormat="1" ht="36">
      <c r="A105" s="219">
        <f t="shared" si="7"/>
        <v>102</v>
      </c>
      <c r="B105" s="220">
        <v>45156</v>
      </c>
      <c r="C105" s="221" t="s">
        <v>344</v>
      </c>
      <c r="D105" s="221"/>
      <c r="E105" s="221" t="s">
        <v>344</v>
      </c>
      <c r="F105" s="220">
        <v>45156</v>
      </c>
      <c r="G105" s="222" t="s">
        <v>310</v>
      </c>
      <c r="H105" s="222"/>
      <c r="I105" s="222"/>
      <c r="J105" s="222"/>
      <c r="K105" s="222" t="s">
        <v>489</v>
      </c>
      <c r="L105" s="222"/>
      <c r="M105" s="223" t="s">
        <v>450</v>
      </c>
      <c r="N105" s="221" t="s">
        <v>303</v>
      </c>
      <c r="O105" s="223" t="s">
        <v>306</v>
      </c>
      <c r="P105" s="168"/>
      <c r="Q105" s="168"/>
      <c r="R105" s="168"/>
      <c r="S105" s="168"/>
      <c r="T105" s="220">
        <v>45160</v>
      </c>
      <c r="U105" s="221" t="s">
        <v>303</v>
      </c>
      <c r="V105" s="220">
        <v>45160</v>
      </c>
      <c r="W105" s="220">
        <v>45160</v>
      </c>
      <c r="X105" s="162" t="str">
        <f t="shared" si="6"/>
        <v>要望完了</v>
      </c>
      <c r="Y105" s="169"/>
    </row>
    <row r="106" spans="1:25" s="162" customFormat="1" ht="36">
      <c r="A106" s="219">
        <f t="shared" si="7"/>
        <v>103</v>
      </c>
      <c r="B106" s="220">
        <v>45156</v>
      </c>
      <c r="C106" s="221" t="s">
        <v>344</v>
      </c>
      <c r="D106" s="221"/>
      <c r="E106" s="221" t="s">
        <v>344</v>
      </c>
      <c r="F106" s="220">
        <v>45156</v>
      </c>
      <c r="G106" s="222" t="s">
        <v>310</v>
      </c>
      <c r="H106" s="222"/>
      <c r="I106" s="222"/>
      <c r="J106" s="222"/>
      <c r="K106" s="222" t="s">
        <v>489</v>
      </c>
      <c r="L106" s="222"/>
      <c r="M106" s="223" t="s">
        <v>451</v>
      </c>
      <c r="N106" s="221" t="s">
        <v>303</v>
      </c>
      <c r="O106" s="227" t="s">
        <v>306</v>
      </c>
      <c r="P106" s="168"/>
      <c r="Q106" s="168"/>
      <c r="R106" s="168"/>
      <c r="S106" s="168"/>
      <c r="T106" s="220">
        <v>45162</v>
      </c>
      <c r="U106" s="221" t="s">
        <v>303</v>
      </c>
      <c r="V106" s="220">
        <v>45162</v>
      </c>
      <c r="W106" s="220">
        <v>45162</v>
      </c>
      <c r="X106" s="162" t="str">
        <f t="shared" si="6"/>
        <v>要望完了</v>
      </c>
      <c r="Y106" s="169"/>
    </row>
    <row r="107" spans="1:25" s="162" customFormat="1" ht="36">
      <c r="A107" s="219">
        <f t="shared" si="7"/>
        <v>104</v>
      </c>
      <c r="B107" s="220">
        <v>45156</v>
      </c>
      <c r="C107" s="221" t="s">
        <v>344</v>
      </c>
      <c r="D107" s="221"/>
      <c r="E107" s="221" t="s">
        <v>344</v>
      </c>
      <c r="F107" s="220">
        <v>45156</v>
      </c>
      <c r="G107" s="222" t="s">
        <v>310</v>
      </c>
      <c r="H107" s="222"/>
      <c r="I107" s="222"/>
      <c r="J107" s="222"/>
      <c r="K107" s="222" t="s">
        <v>489</v>
      </c>
      <c r="L107" s="222"/>
      <c r="M107" s="223" t="s">
        <v>452</v>
      </c>
      <c r="N107" s="221" t="s">
        <v>289</v>
      </c>
      <c r="O107" s="223"/>
      <c r="P107" s="168"/>
      <c r="Q107" s="168"/>
      <c r="R107" s="168"/>
      <c r="S107" s="168"/>
      <c r="T107" s="220">
        <v>45161</v>
      </c>
      <c r="U107" s="221" t="s">
        <v>289</v>
      </c>
      <c r="V107" s="220">
        <v>45161</v>
      </c>
      <c r="W107" s="220">
        <v>45161</v>
      </c>
      <c r="X107" s="162" t="str">
        <f t="shared" si="6"/>
        <v>要望完了</v>
      </c>
      <c r="Y107" s="169"/>
    </row>
    <row r="108" spans="1:25" s="162" customFormat="1" ht="36">
      <c r="A108" s="219">
        <f t="shared" si="7"/>
        <v>105</v>
      </c>
      <c r="B108" s="220">
        <v>45156</v>
      </c>
      <c r="C108" s="221" t="s">
        <v>344</v>
      </c>
      <c r="D108" s="221"/>
      <c r="E108" s="221" t="s">
        <v>344</v>
      </c>
      <c r="F108" s="220">
        <v>45156</v>
      </c>
      <c r="G108" s="222" t="s">
        <v>310</v>
      </c>
      <c r="H108" s="222"/>
      <c r="I108" s="222"/>
      <c r="J108" s="222"/>
      <c r="K108" s="222" t="s">
        <v>489</v>
      </c>
      <c r="L108" s="222"/>
      <c r="M108" s="223" t="s">
        <v>453</v>
      </c>
      <c r="N108" s="221" t="s">
        <v>303</v>
      </c>
      <c r="O108" s="223" t="s">
        <v>346</v>
      </c>
      <c r="P108" s="168"/>
      <c r="Q108" s="168"/>
      <c r="R108" s="168"/>
      <c r="S108" s="168"/>
      <c r="T108" s="220">
        <v>45160</v>
      </c>
      <c r="U108" s="221" t="s">
        <v>303</v>
      </c>
      <c r="V108" s="220">
        <v>45160</v>
      </c>
      <c r="W108" s="220">
        <v>45160</v>
      </c>
      <c r="X108" s="162" t="str">
        <f t="shared" si="6"/>
        <v>要望完了</v>
      </c>
      <c r="Y108" s="169"/>
    </row>
    <row r="109" spans="1:25" s="162" customFormat="1" ht="24">
      <c r="A109" s="219">
        <f t="shared" si="7"/>
        <v>106</v>
      </c>
      <c r="B109" s="220">
        <v>45156</v>
      </c>
      <c r="C109" s="221" t="s">
        <v>344</v>
      </c>
      <c r="D109" s="221"/>
      <c r="E109" s="221" t="s">
        <v>344</v>
      </c>
      <c r="F109" s="220">
        <v>45156</v>
      </c>
      <c r="G109" s="222" t="s">
        <v>310</v>
      </c>
      <c r="H109" s="222"/>
      <c r="I109" s="222"/>
      <c r="J109" s="222"/>
      <c r="K109" s="222" t="s">
        <v>489</v>
      </c>
      <c r="L109" s="222"/>
      <c r="M109" s="223" t="s">
        <v>454</v>
      </c>
      <c r="N109" s="221" t="s">
        <v>289</v>
      </c>
      <c r="O109" s="223"/>
      <c r="P109" s="168"/>
      <c r="Q109" s="168"/>
      <c r="R109" s="168"/>
      <c r="S109" s="168"/>
      <c r="T109" s="220">
        <v>45161</v>
      </c>
      <c r="U109" s="221" t="s">
        <v>289</v>
      </c>
      <c r="V109" s="220">
        <v>45161</v>
      </c>
      <c r="W109" s="220">
        <v>45161</v>
      </c>
      <c r="X109" s="162" t="str">
        <f t="shared" si="6"/>
        <v>要望完了</v>
      </c>
      <c r="Y109" s="169"/>
    </row>
    <row r="110" spans="1:25" s="162" customFormat="1" ht="60">
      <c r="A110" s="219">
        <f t="shared" si="7"/>
        <v>107</v>
      </c>
      <c r="B110" s="220">
        <v>45156</v>
      </c>
      <c r="C110" s="221" t="s">
        <v>344</v>
      </c>
      <c r="D110" s="221"/>
      <c r="E110" s="221" t="s">
        <v>344</v>
      </c>
      <c r="F110" s="220">
        <v>45156</v>
      </c>
      <c r="G110" s="222" t="s">
        <v>310</v>
      </c>
      <c r="H110" s="222"/>
      <c r="I110" s="222"/>
      <c r="J110" s="222"/>
      <c r="K110" s="222" t="s">
        <v>489</v>
      </c>
      <c r="L110" s="222"/>
      <c r="M110" s="223" t="s">
        <v>455</v>
      </c>
      <c r="N110" s="221" t="s">
        <v>303</v>
      </c>
      <c r="O110" s="223" t="s">
        <v>306</v>
      </c>
      <c r="P110" s="168"/>
      <c r="Q110" s="168"/>
      <c r="R110" s="168"/>
      <c r="S110" s="168"/>
      <c r="T110" s="220">
        <v>45160</v>
      </c>
      <c r="U110" s="221" t="s">
        <v>303</v>
      </c>
      <c r="V110" s="220">
        <v>45160</v>
      </c>
      <c r="W110" s="220">
        <v>45160</v>
      </c>
      <c r="X110" s="162" t="str">
        <f t="shared" si="6"/>
        <v>要望完了</v>
      </c>
      <c r="Y110" s="169"/>
    </row>
    <row r="111" spans="1:25" s="162" customFormat="1" ht="24">
      <c r="A111" s="219">
        <f t="shared" si="7"/>
        <v>108</v>
      </c>
      <c r="B111" s="220">
        <v>45156</v>
      </c>
      <c r="C111" s="221" t="s">
        <v>344</v>
      </c>
      <c r="D111" s="221"/>
      <c r="E111" s="221" t="s">
        <v>344</v>
      </c>
      <c r="F111" s="220">
        <v>45156</v>
      </c>
      <c r="G111" s="222" t="s">
        <v>310</v>
      </c>
      <c r="H111" s="222"/>
      <c r="I111" s="222"/>
      <c r="J111" s="222"/>
      <c r="K111" s="222" t="s">
        <v>489</v>
      </c>
      <c r="L111" s="222"/>
      <c r="M111" s="223" t="s">
        <v>456</v>
      </c>
      <c r="N111" s="221" t="s">
        <v>303</v>
      </c>
      <c r="O111" s="223" t="s">
        <v>363</v>
      </c>
      <c r="P111" s="168"/>
      <c r="Q111" s="168"/>
      <c r="R111" s="168"/>
      <c r="S111" s="168"/>
      <c r="T111" s="220">
        <v>45158</v>
      </c>
      <c r="U111" s="221" t="s">
        <v>303</v>
      </c>
      <c r="V111" s="220">
        <v>45158</v>
      </c>
      <c r="W111" s="220">
        <v>45158</v>
      </c>
      <c r="X111" s="162" t="str">
        <f t="shared" si="6"/>
        <v>要望完了</v>
      </c>
      <c r="Y111" s="169"/>
    </row>
    <row r="112" spans="1:25" s="162" customFormat="1" ht="48">
      <c r="A112" s="219">
        <f t="shared" si="7"/>
        <v>109</v>
      </c>
      <c r="B112" s="220">
        <v>45156</v>
      </c>
      <c r="C112" s="221" t="s">
        <v>344</v>
      </c>
      <c r="D112" s="221"/>
      <c r="E112" s="221" t="s">
        <v>344</v>
      </c>
      <c r="F112" s="220">
        <v>45156</v>
      </c>
      <c r="G112" s="222" t="s">
        <v>310</v>
      </c>
      <c r="H112" s="222"/>
      <c r="I112" s="222"/>
      <c r="J112" s="222"/>
      <c r="K112" s="222" t="s">
        <v>489</v>
      </c>
      <c r="L112" s="222"/>
      <c r="M112" s="223" t="s">
        <v>457</v>
      </c>
      <c r="N112" s="221" t="s">
        <v>303</v>
      </c>
      <c r="O112" s="223" t="s">
        <v>458</v>
      </c>
      <c r="P112" s="168"/>
      <c r="Q112" s="168"/>
      <c r="R112" s="168"/>
      <c r="S112" s="168"/>
      <c r="T112" s="220">
        <v>45158</v>
      </c>
      <c r="U112" s="221" t="s">
        <v>303</v>
      </c>
      <c r="V112" s="220">
        <v>45158</v>
      </c>
      <c r="W112" s="220">
        <v>45158</v>
      </c>
      <c r="X112" s="162" t="str">
        <f t="shared" si="6"/>
        <v>要望完了</v>
      </c>
      <c r="Y112" s="169"/>
    </row>
    <row r="113" spans="1:25" s="162" customFormat="1">
      <c r="A113" s="219">
        <f t="shared" si="7"/>
        <v>110</v>
      </c>
      <c r="B113" s="220">
        <v>45159</v>
      </c>
      <c r="C113" s="221" t="s">
        <v>344</v>
      </c>
      <c r="D113" s="221"/>
      <c r="E113" s="221" t="s">
        <v>344</v>
      </c>
      <c r="F113" s="220">
        <v>45159</v>
      </c>
      <c r="G113" s="222" t="s">
        <v>310</v>
      </c>
      <c r="H113" s="222"/>
      <c r="I113" s="222"/>
      <c r="J113" s="222"/>
      <c r="K113" s="222" t="s">
        <v>489</v>
      </c>
      <c r="L113" s="222"/>
      <c r="M113" s="224" t="s">
        <v>459</v>
      </c>
      <c r="N113" s="221" t="s">
        <v>303</v>
      </c>
      <c r="O113" s="223" t="s">
        <v>306</v>
      </c>
      <c r="P113" s="168"/>
      <c r="Q113" s="168"/>
      <c r="R113" s="168"/>
      <c r="S113" s="168"/>
      <c r="T113" s="220">
        <v>45160</v>
      </c>
      <c r="U113" s="221" t="s">
        <v>303</v>
      </c>
      <c r="V113" s="220">
        <v>45160</v>
      </c>
      <c r="W113" s="220">
        <v>45160</v>
      </c>
      <c r="X113" s="162" t="str">
        <f t="shared" si="6"/>
        <v>要望完了</v>
      </c>
      <c r="Y113" s="169"/>
    </row>
    <row r="114" spans="1:25" s="162" customFormat="1" ht="24">
      <c r="A114" s="219">
        <f t="shared" si="7"/>
        <v>111</v>
      </c>
      <c r="B114" s="220">
        <v>45159</v>
      </c>
      <c r="C114" s="221" t="s">
        <v>344</v>
      </c>
      <c r="D114" s="221"/>
      <c r="E114" s="221" t="s">
        <v>344</v>
      </c>
      <c r="F114" s="220">
        <v>45159</v>
      </c>
      <c r="G114" s="222" t="s">
        <v>310</v>
      </c>
      <c r="H114" s="222"/>
      <c r="I114" s="222"/>
      <c r="J114" s="222"/>
      <c r="K114" s="222" t="s">
        <v>489</v>
      </c>
      <c r="L114" s="222"/>
      <c r="M114" s="223" t="s">
        <v>460</v>
      </c>
      <c r="N114" s="221" t="s">
        <v>289</v>
      </c>
      <c r="O114" s="223" t="s">
        <v>461</v>
      </c>
      <c r="P114" s="168"/>
      <c r="Q114" s="168"/>
      <c r="R114" s="168"/>
      <c r="S114" s="168"/>
      <c r="T114" s="220">
        <v>45161</v>
      </c>
      <c r="U114" s="221" t="s">
        <v>289</v>
      </c>
      <c r="V114" s="220">
        <v>45161</v>
      </c>
      <c r="W114" s="220">
        <v>45161</v>
      </c>
      <c r="X114" s="162" t="str">
        <f t="shared" si="6"/>
        <v>要望完了</v>
      </c>
      <c r="Y114" s="169"/>
    </row>
    <row r="115" spans="1:25" s="162" customFormat="1" ht="36">
      <c r="A115" s="219">
        <f t="shared" si="7"/>
        <v>112</v>
      </c>
      <c r="B115" s="220">
        <v>45159</v>
      </c>
      <c r="C115" s="221" t="s">
        <v>425</v>
      </c>
      <c r="D115" s="221"/>
      <c r="E115" s="221" t="s">
        <v>425</v>
      </c>
      <c r="F115" s="220">
        <v>45159</v>
      </c>
      <c r="G115" s="222" t="s">
        <v>310</v>
      </c>
      <c r="H115" s="222"/>
      <c r="I115" s="222"/>
      <c r="J115" s="222"/>
      <c r="K115" s="222" t="s">
        <v>489</v>
      </c>
      <c r="L115" s="222"/>
      <c r="M115" s="223" t="s">
        <v>462</v>
      </c>
      <c r="N115" s="221" t="s">
        <v>289</v>
      </c>
      <c r="O115" s="223" t="s">
        <v>306</v>
      </c>
      <c r="P115" s="168"/>
      <c r="Q115" s="168"/>
      <c r="R115" s="168"/>
      <c r="S115" s="168"/>
      <c r="T115" s="220">
        <v>45161</v>
      </c>
      <c r="U115" s="221" t="s">
        <v>289</v>
      </c>
      <c r="V115" s="220">
        <v>45161</v>
      </c>
      <c r="W115" s="220">
        <v>45161</v>
      </c>
      <c r="X115" s="162" t="str">
        <f t="shared" si="6"/>
        <v>要望完了</v>
      </c>
      <c r="Y115" s="169"/>
    </row>
    <row r="116" spans="1:25" s="162" customFormat="1" ht="24">
      <c r="A116" s="219">
        <f t="shared" si="7"/>
        <v>113</v>
      </c>
      <c r="B116" s="220">
        <v>45160</v>
      </c>
      <c r="C116" s="221" t="s">
        <v>425</v>
      </c>
      <c r="D116" s="221"/>
      <c r="E116" s="221" t="s">
        <v>425</v>
      </c>
      <c r="F116" s="220">
        <v>45160</v>
      </c>
      <c r="G116" s="222" t="s">
        <v>310</v>
      </c>
      <c r="H116" s="222"/>
      <c r="I116" s="222"/>
      <c r="J116" s="222"/>
      <c r="K116" s="222" t="s">
        <v>489</v>
      </c>
      <c r="L116" s="222"/>
      <c r="M116" s="223" t="s">
        <v>463</v>
      </c>
      <c r="N116" s="221" t="s">
        <v>289</v>
      </c>
      <c r="O116" s="223" t="s">
        <v>464</v>
      </c>
      <c r="P116" s="168"/>
      <c r="Q116" s="168"/>
      <c r="R116" s="168"/>
      <c r="S116" s="168"/>
      <c r="T116" s="220">
        <v>45161</v>
      </c>
      <c r="U116" s="221" t="s">
        <v>289</v>
      </c>
      <c r="V116" s="220">
        <v>45161</v>
      </c>
      <c r="W116" s="220">
        <v>45161</v>
      </c>
      <c r="X116" s="162" t="str">
        <f t="shared" si="6"/>
        <v>要望完了</v>
      </c>
      <c r="Y116" s="169"/>
    </row>
    <row r="117" spans="1:25" s="162" customFormat="1" ht="24">
      <c r="A117" s="219">
        <f t="shared" si="7"/>
        <v>114</v>
      </c>
      <c r="B117" s="220">
        <v>45160</v>
      </c>
      <c r="C117" s="221" t="s">
        <v>344</v>
      </c>
      <c r="D117" s="221"/>
      <c r="E117" s="221" t="s">
        <v>344</v>
      </c>
      <c r="F117" s="220">
        <v>45160</v>
      </c>
      <c r="G117" s="222" t="s">
        <v>310</v>
      </c>
      <c r="H117" s="222"/>
      <c r="I117" s="222"/>
      <c r="J117" s="222"/>
      <c r="K117" s="222" t="s">
        <v>489</v>
      </c>
      <c r="L117" s="222"/>
      <c r="M117" s="223" t="s">
        <v>465</v>
      </c>
      <c r="N117" s="221" t="s">
        <v>289</v>
      </c>
      <c r="O117" s="223" t="s">
        <v>306</v>
      </c>
      <c r="P117" s="168"/>
      <c r="Q117" s="168"/>
      <c r="R117" s="168"/>
      <c r="S117" s="168"/>
      <c r="T117" s="220">
        <v>45161</v>
      </c>
      <c r="U117" s="221" t="s">
        <v>289</v>
      </c>
      <c r="V117" s="220">
        <v>45161</v>
      </c>
      <c r="W117" s="220">
        <v>45161</v>
      </c>
      <c r="X117" s="162" t="str">
        <f t="shared" si="6"/>
        <v>要望完了</v>
      </c>
      <c r="Y117" s="169"/>
    </row>
    <row r="118" spans="1:25" s="162" customFormat="1" ht="36">
      <c r="A118" s="219">
        <f t="shared" si="7"/>
        <v>115</v>
      </c>
      <c r="B118" s="220">
        <v>45160</v>
      </c>
      <c r="C118" s="221" t="s">
        <v>344</v>
      </c>
      <c r="D118" s="221"/>
      <c r="E118" s="221" t="s">
        <v>344</v>
      </c>
      <c r="F118" s="220">
        <v>45160</v>
      </c>
      <c r="G118" s="222" t="s">
        <v>310</v>
      </c>
      <c r="H118" s="222"/>
      <c r="I118" s="222"/>
      <c r="J118" s="222"/>
      <c r="K118" s="222" t="s">
        <v>489</v>
      </c>
      <c r="L118" s="222"/>
      <c r="M118" s="223" t="s">
        <v>466</v>
      </c>
      <c r="N118" s="221" t="s">
        <v>303</v>
      </c>
      <c r="O118" s="223" t="s">
        <v>467</v>
      </c>
      <c r="P118" s="168"/>
      <c r="Q118" s="168"/>
      <c r="R118" s="168"/>
      <c r="S118" s="168"/>
      <c r="T118" s="220">
        <v>45162</v>
      </c>
      <c r="U118" s="221" t="s">
        <v>303</v>
      </c>
      <c r="V118" s="220">
        <v>45162</v>
      </c>
      <c r="W118" s="220">
        <v>45162</v>
      </c>
      <c r="X118" s="162" t="str">
        <f t="shared" si="6"/>
        <v>要望完了</v>
      </c>
      <c r="Y118" s="169"/>
    </row>
    <row r="119" spans="1:25" s="162" customFormat="1" ht="36">
      <c r="A119" s="219">
        <f t="shared" si="7"/>
        <v>116</v>
      </c>
      <c r="B119" s="220">
        <v>45160</v>
      </c>
      <c r="C119" s="221" t="s">
        <v>344</v>
      </c>
      <c r="D119" s="221"/>
      <c r="E119" s="221" t="s">
        <v>344</v>
      </c>
      <c r="F119" s="220">
        <v>45160</v>
      </c>
      <c r="G119" s="222" t="s">
        <v>310</v>
      </c>
      <c r="H119" s="222"/>
      <c r="I119" s="222"/>
      <c r="J119" s="222"/>
      <c r="K119" s="222" t="s">
        <v>489</v>
      </c>
      <c r="L119" s="222"/>
      <c r="M119" s="223" t="s">
        <v>468</v>
      </c>
      <c r="N119" s="221" t="s">
        <v>303</v>
      </c>
      <c r="O119" s="223" t="s">
        <v>306</v>
      </c>
      <c r="P119" s="168"/>
      <c r="Q119" s="168"/>
      <c r="R119" s="168"/>
      <c r="S119" s="168"/>
      <c r="T119" s="220">
        <v>45160</v>
      </c>
      <c r="U119" s="221" t="s">
        <v>303</v>
      </c>
      <c r="V119" s="220">
        <v>45160</v>
      </c>
      <c r="W119" s="220">
        <v>45160</v>
      </c>
      <c r="X119" s="162" t="str">
        <f t="shared" si="6"/>
        <v>要望完了</v>
      </c>
      <c r="Y119" s="169"/>
    </row>
    <row r="120" spans="1:25" s="162" customFormat="1" ht="48">
      <c r="A120" s="219">
        <f t="shared" si="7"/>
        <v>117</v>
      </c>
      <c r="B120" s="220">
        <v>45160</v>
      </c>
      <c r="C120" s="221" t="s">
        <v>344</v>
      </c>
      <c r="D120" s="221"/>
      <c r="E120" s="221" t="s">
        <v>344</v>
      </c>
      <c r="F120" s="220">
        <v>45160</v>
      </c>
      <c r="G120" s="222" t="s">
        <v>310</v>
      </c>
      <c r="H120" s="222"/>
      <c r="I120" s="222"/>
      <c r="J120" s="222"/>
      <c r="K120" s="222" t="s">
        <v>489</v>
      </c>
      <c r="L120" s="222"/>
      <c r="M120" s="223" t="s">
        <v>469</v>
      </c>
      <c r="N120" s="221" t="s">
        <v>303</v>
      </c>
      <c r="O120" s="223" t="s">
        <v>470</v>
      </c>
      <c r="P120" s="168"/>
      <c r="Q120" s="168"/>
      <c r="R120" s="168"/>
      <c r="S120" s="168"/>
      <c r="T120" s="220">
        <v>45161</v>
      </c>
      <c r="U120" s="221" t="s">
        <v>303</v>
      </c>
      <c r="V120" s="220">
        <v>45161</v>
      </c>
      <c r="W120" s="220">
        <v>45161</v>
      </c>
      <c r="X120" s="162" t="str">
        <f t="shared" si="6"/>
        <v>要望完了</v>
      </c>
      <c r="Y120" s="169"/>
    </row>
    <row r="121" spans="1:25" s="162" customFormat="1" ht="36">
      <c r="A121" s="219">
        <f t="shared" si="7"/>
        <v>118</v>
      </c>
      <c r="B121" s="220">
        <v>45160</v>
      </c>
      <c r="C121" s="221" t="s">
        <v>344</v>
      </c>
      <c r="D121" s="221"/>
      <c r="E121" s="221" t="s">
        <v>344</v>
      </c>
      <c r="F121" s="220">
        <v>45160</v>
      </c>
      <c r="G121" s="222" t="s">
        <v>310</v>
      </c>
      <c r="H121" s="222"/>
      <c r="I121" s="222"/>
      <c r="J121" s="222"/>
      <c r="K121" s="222" t="s">
        <v>489</v>
      </c>
      <c r="L121" s="222"/>
      <c r="M121" s="223" t="s">
        <v>471</v>
      </c>
      <c r="N121" s="221" t="s">
        <v>303</v>
      </c>
      <c r="O121" s="225" t="s">
        <v>472</v>
      </c>
      <c r="P121" s="168"/>
      <c r="Q121" s="168"/>
      <c r="R121" s="168"/>
      <c r="S121" s="168"/>
      <c r="T121" s="220">
        <v>45161</v>
      </c>
      <c r="U121" s="221" t="s">
        <v>303</v>
      </c>
      <c r="V121" s="220">
        <v>45161</v>
      </c>
      <c r="W121" s="220">
        <v>45161</v>
      </c>
      <c r="X121" s="162" t="str">
        <f t="shared" si="6"/>
        <v>要望完了</v>
      </c>
      <c r="Y121" s="169"/>
    </row>
    <row r="122" spans="1:25" s="162" customFormat="1" ht="24">
      <c r="A122" s="219">
        <f t="shared" si="7"/>
        <v>119</v>
      </c>
      <c r="B122" s="220">
        <v>45160</v>
      </c>
      <c r="C122" s="221" t="s">
        <v>344</v>
      </c>
      <c r="D122" s="221"/>
      <c r="E122" s="221" t="s">
        <v>344</v>
      </c>
      <c r="F122" s="220">
        <v>45160</v>
      </c>
      <c r="G122" s="222" t="s">
        <v>310</v>
      </c>
      <c r="H122" s="222"/>
      <c r="I122" s="222"/>
      <c r="J122" s="222"/>
      <c r="K122" s="222" t="s">
        <v>489</v>
      </c>
      <c r="L122" s="222"/>
      <c r="M122" s="223" t="s">
        <v>473</v>
      </c>
      <c r="N122" s="221" t="s">
        <v>289</v>
      </c>
      <c r="O122" s="223" t="s">
        <v>474</v>
      </c>
      <c r="P122" s="168"/>
      <c r="Q122" s="168"/>
      <c r="R122" s="168"/>
      <c r="S122" s="168"/>
      <c r="T122" s="220">
        <v>45162</v>
      </c>
      <c r="U122" s="221" t="s">
        <v>289</v>
      </c>
      <c r="V122" s="220">
        <v>45162</v>
      </c>
      <c r="W122" s="220">
        <v>45162</v>
      </c>
      <c r="X122" s="162" t="str">
        <f t="shared" si="6"/>
        <v>要望完了</v>
      </c>
      <c r="Y122" s="169"/>
    </row>
    <row r="123" spans="1:25" s="162" customFormat="1" ht="36">
      <c r="A123" s="219">
        <f t="shared" si="7"/>
        <v>120</v>
      </c>
      <c r="B123" s="220">
        <v>45160</v>
      </c>
      <c r="C123" s="221" t="s">
        <v>344</v>
      </c>
      <c r="D123" s="221"/>
      <c r="E123" s="221" t="s">
        <v>344</v>
      </c>
      <c r="F123" s="220">
        <v>45160</v>
      </c>
      <c r="G123" s="222" t="s">
        <v>310</v>
      </c>
      <c r="H123" s="222"/>
      <c r="I123" s="222"/>
      <c r="J123" s="222"/>
      <c r="K123" s="222" t="s">
        <v>489</v>
      </c>
      <c r="L123" s="222"/>
      <c r="M123" s="223" t="s">
        <v>475</v>
      </c>
      <c r="N123" s="221" t="s">
        <v>303</v>
      </c>
      <c r="O123" s="223"/>
      <c r="P123" s="168"/>
      <c r="Q123" s="168"/>
      <c r="R123" s="168"/>
      <c r="S123" s="168"/>
      <c r="T123" s="220">
        <v>45162</v>
      </c>
      <c r="U123" s="221" t="s">
        <v>303</v>
      </c>
      <c r="V123" s="220">
        <v>45162</v>
      </c>
      <c r="W123" s="220">
        <v>45162</v>
      </c>
      <c r="X123" s="162" t="str">
        <f t="shared" si="6"/>
        <v>要望完了</v>
      </c>
      <c r="Y123" s="169"/>
    </row>
    <row r="124" spans="1:25" s="162" customFormat="1" ht="84">
      <c r="A124" s="219">
        <f t="shared" si="7"/>
        <v>121</v>
      </c>
      <c r="B124" s="220">
        <v>45160</v>
      </c>
      <c r="C124" s="221" t="s">
        <v>344</v>
      </c>
      <c r="D124" s="221"/>
      <c r="E124" s="221" t="s">
        <v>344</v>
      </c>
      <c r="F124" s="220">
        <v>45160</v>
      </c>
      <c r="G124" s="222" t="s">
        <v>310</v>
      </c>
      <c r="H124" s="222"/>
      <c r="I124" s="222"/>
      <c r="J124" s="222"/>
      <c r="K124" s="222" t="s">
        <v>489</v>
      </c>
      <c r="L124" s="222"/>
      <c r="M124" s="223" t="s">
        <v>476</v>
      </c>
      <c r="N124" s="221" t="s">
        <v>303</v>
      </c>
      <c r="O124" s="223" t="s">
        <v>306</v>
      </c>
      <c r="P124" s="168"/>
      <c r="Q124" s="168"/>
      <c r="R124" s="168"/>
      <c r="S124" s="168"/>
      <c r="T124" s="220">
        <v>45161</v>
      </c>
      <c r="U124" s="221" t="s">
        <v>303</v>
      </c>
      <c r="V124" s="220">
        <v>45161</v>
      </c>
      <c r="W124" s="220">
        <v>45161</v>
      </c>
      <c r="X124" s="162" t="str">
        <f t="shared" si="6"/>
        <v>要望完了</v>
      </c>
      <c r="Y124" s="169"/>
    </row>
    <row r="125" spans="1:25" s="162" customFormat="1" ht="36">
      <c r="A125" s="219">
        <f t="shared" si="7"/>
        <v>122</v>
      </c>
      <c r="B125" s="220">
        <v>45160</v>
      </c>
      <c r="C125" s="221" t="s">
        <v>344</v>
      </c>
      <c r="D125" s="221"/>
      <c r="E125" s="221" t="s">
        <v>344</v>
      </c>
      <c r="F125" s="220">
        <v>45160</v>
      </c>
      <c r="G125" s="222" t="s">
        <v>310</v>
      </c>
      <c r="H125" s="222"/>
      <c r="I125" s="222"/>
      <c r="J125" s="222"/>
      <c r="K125" s="222" t="s">
        <v>489</v>
      </c>
      <c r="L125" s="222"/>
      <c r="M125" s="223" t="s">
        <v>477</v>
      </c>
      <c r="N125" s="221" t="s">
        <v>303</v>
      </c>
      <c r="O125" s="223" t="s">
        <v>474</v>
      </c>
      <c r="P125" s="168"/>
      <c r="Q125" s="168"/>
      <c r="R125" s="168"/>
      <c r="S125" s="168"/>
      <c r="T125" s="220">
        <v>45162</v>
      </c>
      <c r="U125" s="221" t="s">
        <v>303</v>
      </c>
      <c r="V125" s="220">
        <v>45162</v>
      </c>
      <c r="W125" s="220">
        <v>45162</v>
      </c>
      <c r="X125" s="162" t="str">
        <f t="shared" si="6"/>
        <v>要望完了</v>
      </c>
      <c r="Y125" s="169"/>
    </row>
    <row r="126" spans="1:25" s="162" customFormat="1" ht="36">
      <c r="A126" s="219">
        <f t="shared" si="7"/>
        <v>123</v>
      </c>
      <c r="B126" s="220">
        <v>45160</v>
      </c>
      <c r="C126" s="221" t="s">
        <v>344</v>
      </c>
      <c r="D126" s="221"/>
      <c r="E126" s="221" t="s">
        <v>344</v>
      </c>
      <c r="F126" s="220">
        <v>45160</v>
      </c>
      <c r="G126" s="222" t="s">
        <v>310</v>
      </c>
      <c r="H126" s="222"/>
      <c r="I126" s="222"/>
      <c r="J126" s="222"/>
      <c r="K126" s="222" t="s">
        <v>489</v>
      </c>
      <c r="L126" s="222"/>
      <c r="M126" s="223" t="s">
        <v>478</v>
      </c>
      <c r="N126" s="221" t="s">
        <v>303</v>
      </c>
      <c r="O126" s="223" t="s">
        <v>474</v>
      </c>
      <c r="P126" s="168"/>
      <c r="Q126" s="168"/>
      <c r="R126" s="168"/>
      <c r="S126" s="168"/>
      <c r="T126" s="220">
        <v>45162</v>
      </c>
      <c r="U126" s="221" t="s">
        <v>303</v>
      </c>
      <c r="V126" s="220">
        <v>45162</v>
      </c>
      <c r="W126" s="220">
        <v>45162</v>
      </c>
      <c r="X126" s="162" t="str">
        <f t="shared" si="6"/>
        <v>要望完了</v>
      </c>
      <c r="Y126" s="169"/>
    </row>
    <row r="127" spans="1:25" s="162" customFormat="1" ht="24">
      <c r="A127" s="219">
        <f t="shared" si="7"/>
        <v>124</v>
      </c>
      <c r="B127" s="220">
        <v>45160</v>
      </c>
      <c r="C127" s="221" t="s">
        <v>344</v>
      </c>
      <c r="D127" s="221"/>
      <c r="E127" s="221" t="s">
        <v>344</v>
      </c>
      <c r="F127" s="220">
        <v>45160</v>
      </c>
      <c r="G127" s="222" t="s">
        <v>310</v>
      </c>
      <c r="H127" s="222"/>
      <c r="I127" s="222"/>
      <c r="J127" s="222"/>
      <c r="K127" s="222" t="s">
        <v>489</v>
      </c>
      <c r="L127" s="222"/>
      <c r="M127" s="223" t="s">
        <v>479</v>
      </c>
      <c r="N127" s="221" t="s">
        <v>303</v>
      </c>
      <c r="O127" s="223" t="s">
        <v>480</v>
      </c>
      <c r="P127" s="168"/>
      <c r="Q127" s="168"/>
      <c r="R127" s="168"/>
      <c r="S127" s="168"/>
      <c r="T127" s="220">
        <v>45162</v>
      </c>
      <c r="U127" s="221" t="s">
        <v>303</v>
      </c>
      <c r="V127" s="220">
        <v>45162</v>
      </c>
      <c r="W127" s="220">
        <v>45162</v>
      </c>
      <c r="X127" s="162" t="str">
        <f t="shared" si="6"/>
        <v>要望完了</v>
      </c>
      <c r="Y127" s="169"/>
    </row>
    <row r="128" spans="1:25" s="162" customFormat="1" ht="24">
      <c r="A128" s="219">
        <f t="shared" si="7"/>
        <v>125</v>
      </c>
      <c r="B128" s="220">
        <v>45160</v>
      </c>
      <c r="C128" s="221" t="s">
        <v>344</v>
      </c>
      <c r="D128" s="221"/>
      <c r="E128" s="221" t="s">
        <v>344</v>
      </c>
      <c r="F128" s="220">
        <v>45160</v>
      </c>
      <c r="G128" s="222" t="s">
        <v>310</v>
      </c>
      <c r="H128" s="222"/>
      <c r="I128" s="222"/>
      <c r="J128" s="222"/>
      <c r="K128" s="222" t="s">
        <v>489</v>
      </c>
      <c r="L128" s="222"/>
      <c r="M128" s="223" t="s">
        <v>481</v>
      </c>
      <c r="N128" s="221" t="s">
        <v>289</v>
      </c>
      <c r="O128" s="223" t="s">
        <v>474</v>
      </c>
      <c r="P128" s="168"/>
      <c r="Q128" s="168"/>
      <c r="R128" s="168"/>
      <c r="S128" s="168"/>
      <c r="T128" s="220">
        <v>45161</v>
      </c>
      <c r="U128" s="221" t="s">
        <v>289</v>
      </c>
      <c r="V128" s="220">
        <v>45161</v>
      </c>
      <c r="W128" s="220">
        <v>45161</v>
      </c>
      <c r="X128" s="162" t="str">
        <f t="shared" si="6"/>
        <v>要望完了</v>
      </c>
      <c r="Y128" s="169"/>
    </row>
    <row r="129" spans="1:25" s="162" customFormat="1" ht="24">
      <c r="A129" s="219">
        <f t="shared" si="7"/>
        <v>126</v>
      </c>
      <c r="B129" s="220">
        <v>45160</v>
      </c>
      <c r="C129" s="221" t="s">
        <v>344</v>
      </c>
      <c r="D129" s="221"/>
      <c r="E129" s="221" t="s">
        <v>344</v>
      </c>
      <c r="F129" s="220">
        <v>45160</v>
      </c>
      <c r="G129" s="222" t="s">
        <v>310</v>
      </c>
      <c r="H129" s="222"/>
      <c r="I129" s="222"/>
      <c r="J129" s="222"/>
      <c r="K129" s="222" t="s">
        <v>489</v>
      </c>
      <c r="L129" s="222"/>
      <c r="M129" s="223" t="s">
        <v>482</v>
      </c>
      <c r="N129" s="221" t="s">
        <v>303</v>
      </c>
      <c r="O129" s="223" t="s">
        <v>483</v>
      </c>
      <c r="P129" s="168"/>
      <c r="Q129" s="168"/>
      <c r="R129" s="168"/>
      <c r="S129" s="168"/>
      <c r="T129" s="220">
        <v>45161</v>
      </c>
      <c r="U129" s="221" t="s">
        <v>303</v>
      </c>
      <c r="V129" s="220">
        <v>45161</v>
      </c>
      <c r="W129" s="220">
        <v>45161</v>
      </c>
      <c r="X129" s="162" t="str">
        <f t="shared" si="6"/>
        <v>要望完了</v>
      </c>
      <c r="Y129" s="169"/>
    </row>
    <row r="130" spans="1:25" s="162" customFormat="1" ht="24">
      <c r="A130" s="219">
        <f t="shared" si="7"/>
        <v>127</v>
      </c>
      <c r="B130" s="220">
        <v>45161</v>
      </c>
      <c r="C130" s="221" t="s">
        <v>344</v>
      </c>
      <c r="D130" s="221"/>
      <c r="E130" s="221" t="s">
        <v>344</v>
      </c>
      <c r="F130" s="220">
        <v>45161</v>
      </c>
      <c r="G130" s="222" t="s">
        <v>310</v>
      </c>
      <c r="H130" s="222"/>
      <c r="I130" s="222"/>
      <c r="J130" s="222"/>
      <c r="K130" s="222" t="s">
        <v>489</v>
      </c>
      <c r="L130" s="222"/>
      <c r="M130" s="223" t="s">
        <v>484</v>
      </c>
      <c r="N130" s="221" t="s">
        <v>289</v>
      </c>
      <c r="O130" s="223"/>
      <c r="P130" s="168"/>
      <c r="Q130" s="168"/>
      <c r="R130" s="168"/>
      <c r="S130" s="168"/>
      <c r="T130" s="220">
        <v>45162</v>
      </c>
      <c r="U130" s="221" t="s">
        <v>289</v>
      </c>
      <c r="V130" s="220">
        <v>45162</v>
      </c>
      <c r="W130" s="220">
        <v>45162</v>
      </c>
      <c r="X130" s="162" t="str">
        <f t="shared" si="6"/>
        <v>要望完了</v>
      </c>
      <c r="Y130" s="169"/>
    </row>
    <row r="131" spans="1:25" s="162" customFormat="1" ht="24">
      <c r="A131" s="219">
        <f t="shared" si="7"/>
        <v>128</v>
      </c>
      <c r="B131" s="220">
        <v>45161</v>
      </c>
      <c r="C131" s="221" t="s">
        <v>344</v>
      </c>
      <c r="D131" s="221"/>
      <c r="E131" s="221" t="s">
        <v>344</v>
      </c>
      <c r="F131" s="220">
        <v>45161</v>
      </c>
      <c r="G131" s="222" t="s">
        <v>310</v>
      </c>
      <c r="H131" s="222"/>
      <c r="I131" s="222"/>
      <c r="J131" s="222"/>
      <c r="K131" s="222" t="s">
        <v>489</v>
      </c>
      <c r="L131" s="222"/>
      <c r="M131" s="223" t="s">
        <v>485</v>
      </c>
      <c r="N131" s="221" t="s">
        <v>289</v>
      </c>
      <c r="O131" s="223"/>
      <c r="P131" s="168"/>
      <c r="Q131" s="168"/>
      <c r="R131" s="168"/>
      <c r="S131" s="168"/>
      <c r="T131" s="220">
        <v>45162</v>
      </c>
      <c r="U131" s="221" t="s">
        <v>289</v>
      </c>
      <c r="V131" s="220">
        <v>45162</v>
      </c>
      <c r="W131" s="220">
        <v>45162</v>
      </c>
      <c r="X131" s="162" t="str">
        <f t="shared" si="6"/>
        <v>要望完了</v>
      </c>
      <c r="Y131" s="169"/>
    </row>
    <row r="132" spans="1:25" s="162" customFormat="1" ht="108">
      <c r="A132" s="219">
        <f t="shared" si="7"/>
        <v>129</v>
      </c>
      <c r="B132" s="220">
        <v>45161</v>
      </c>
      <c r="C132" s="221" t="s">
        <v>344</v>
      </c>
      <c r="D132" s="221"/>
      <c r="E132" s="221" t="s">
        <v>344</v>
      </c>
      <c r="F132" s="220">
        <v>45161</v>
      </c>
      <c r="G132" s="222" t="s">
        <v>310</v>
      </c>
      <c r="H132" s="222"/>
      <c r="I132" s="222"/>
      <c r="J132" s="222"/>
      <c r="K132" s="222" t="s">
        <v>489</v>
      </c>
      <c r="L132" s="222"/>
      <c r="M132" s="223" t="s">
        <v>486</v>
      </c>
      <c r="N132" s="221" t="s">
        <v>303</v>
      </c>
      <c r="O132" s="223" t="s">
        <v>487</v>
      </c>
      <c r="P132" s="168"/>
      <c r="Q132" s="168"/>
      <c r="R132" s="168"/>
      <c r="S132" s="168"/>
      <c r="T132" s="220">
        <v>45162</v>
      </c>
      <c r="U132" s="221" t="s">
        <v>303</v>
      </c>
      <c r="V132" s="220">
        <v>45162</v>
      </c>
      <c r="W132" s="220">
        <v>45162</v>
      </c>
      <c r="X132" s="162" t="str">
        <f t="shared" si="6"/>
        <v>要望完了</v>
      </c>
      <c r="Y132" s="169"/>
    </row>
    <row r="133" spans="1:25" s="162" customFormat="1" ht="24">
      <c r="A133" s="219">
        <f t="shared" si="7"/>
        <v>130</v>
      </c>
      <c r="B133" s="220">
        <v>45161</v>
      </c>
      <c r="C133" s="221" t="s">
        <v>344</v>
      </c>
      <c r="D133" s="221"/>
      <c r="E133" s="221" t="s">
        <v>344</v>
      </c>
      <c r="F133" s="220">
        <v>45161</v>
      </c>
      <c r="G133" s="222" t="s">
        <v>310</v>
      </c>
      <c r="H133" s="222"/>
      <c r="I133" s="222"/>
      <c r="J133" s="222"/>
      <c r="K133" s="222" t="s">
        <v>489</v>
      </c>
      <c r="L133" s="222"/>
      <c r="M133" s="223" t="s">
        <v>488</v>
      </c>
      <c r="N133" s="221" t="s">
        <v>303</v>
      </c>
      <c r="O133" s="223" t="s">
        <v>306</v>
      </c>
      <c r="P133" s="168"/>
      <c r="Q133" s="168"/>
      <c r="R133" s="168"/>
      <c r="S133" s="168"/>
      <c r="T133" s="220">
        <v>45163</v>
      </c>
      <c r="U133" s="221" t="s">
        <v>303</v>
      </c>
      <c r="V133" s="220">
        <v>45163</v>
      </c>
      <c r="W133" s="220">
        <v>45163</v>
      </c>
      <c r="X133" s="162" t="str">
        <f t="shared" si="6"/>
        <v>要望完了</v>
      </c>
      <c r="Y133" s="169"/>
    </row>
    <row r="134" spans="1:25" s="162" customFormat="1">
      <c r="A134" s="163">
        <f t="shared" si="7"/>
        <v>131</v>
      </c>
      <c r="B134" s="164"/>
      <c r="C134" s="164"/>
      <c r="D134" s="165"/>
      <c r="E134" s="165"/>
      <c r="F134" s="164"/>
      <c r="G134" s="166"/>
      <c r="H134" s="167"/>
      <c r="I134" s="166"/>
      <c r="J134" s="173"/>
      <c r="K134" s="170"/>
      <c r="L134" s="171"/>
      <c r="M134" s="167"/>
      <c r="N134" s="167"/>
      <c r="O134" s="167"/>
      <c r="P134" s="167"/>
      <c r="Q134" s="168"/>
      <c r="R134" s="168"/>
      <c r="S134" s="168"/>
      <c r="T134" s="164"/>
      <c r="U134" s="166"/>
      <c r="V134" s="164"/>
      <c r="W134" s="164"/>
      <c r="X134" s="162" t="str">
        <f t="shared" si="6"/>
        <v/>
      </c>
      <c r="Y134" s="169"/>
    </row>
    <row r="135" spans="1:25" s="162" customFormat="1">
      <c r="A135" s="163">
        <f t="shared" si="7"/>
        <v>132</v>
      </c>
      <c r="B135" s="164"/>
      <c r="C135" s="164"/>
      <c r="D135" s="165"/>
      <c r="E135" s="165"/>
      <c r="F135" s="164"/>
      <c r="G135" s="173"/>
      <c r="H135" s="167"/>
      <c r="I135" s="166"/>
      <c r="J135" s="173"/>
      <c r="K135" s="170"/>
      <c r="L135" s="171"/>
      <c r="M135" s="167"/>
      <c r="N135" s="167"/>
      <c r="O135" s="167"/>
      <c r="P135" s="167"/>
      <c r="Q135" s="168"/>
      <c r="R135" s="168"/>
      <c r="S135" s="168"/>
      <c r="T135" s="164"/>
      <c r="U135" s="166"/>
      <c r="V135" s="164"/>
      <c r="W135" s="164"/>
      <c r="X135" s="162" t="str">
        <f t="shared" si="6"/>
        <v/>
      </c>
      <c r="Y135" s="169"/>
    </row>
    <row r="136" spans="1:25" s="162" customFormat="1">
      <c r="A136" s="163">
        <f t="shared" si="7"/>
        <v>133</v>
      </c>
      <c r="B136" s="164"/>
      <c r="C136" s="164"/>
      <c r="D136" s="165"/>
      <c r="E136" s="165"/>
      <c r="F136" s="164"/>
      <c r="G136" s="166"/>
      <c r="H136" s="167"/>
      <c r="I136" s="166"/>
      <c r="J136" s="173"/>
      <c r="K136" s="170"/>
      <c r="L136" s="171"/>
      <c r="M136" s="167"/>
      <c r="N136" s="167"/>
      <c r="O136" s="167"/>
      <c r="P136" s="167"/>
      <c r="Q136" s="168"/>
      <c r="R136" s="168"/>
      <c r="S136" s="168"/>
      <c r="T136" s="164"/>
      <c r="U136" s="166"/>
      <c r="V136" s="164"/>
      <c r="W136" s="164"/>
      <c r="X136" s="162" t="str">
        <f t="shared" si="6"/>
        <v/>
      </c>
      <c r="Y136" s="169"/>
    </row>
    <row r="137" spans="1:25" s="162" customFormat="1">
      <c r="A137" s="163">
        <f t="shared" si="7"/>
        <v>134</v>
      </c>
      <c r="B137" s="164"/>
      <c r="C137" s="164"/>
      <c r="D137" s="165"/>
      <c r="E137" s="165"/>
      <c r="F137" s="164"/>
      <c r="G137" s="173"/>
      <c r="H137" s="167"/>
      <c r="I137" s="166"/>
      <c r="J137" s="173"/>
      <c r="K137" s="170"/>
      <c r="L137" s="171"/>
      <c r="M137" s="167"/>
      <c r="N137" s="167"/>
      <c r="O137" s="167"/>
      <c r="P137" s="167"/>
      <c r="Q137" s="168"/>
      <c r="R137" s="168"/>
      <c r="S137" s="168"/>
      <c r="T137" s="164"/>
      <c r="U137" s="166"/>
      <c r="V137" s="164"/>
      <c r="W137" s="164"/>
      <c r="X137" s="162" t="str">
        <f t="shared" si="6"/>
        <v/>
      </c>
      <c r="Y137" s="169"/>
    </row>
    <row r="138" spans="1:25" s="162" customFormat="1">
      <c r="A138" s="163">
        <f t="shared" si="7"/>
        <v>135</v>
      </c>
      <c r="B138" s="164"/>
      <c r="C138" s="164"/>
      <c r="D138" s="165"/>
      <c r="E138" s="165"/>
      <c r="F138" s="164"/>
      <c r="G138" s="166"/>
      <c r="H138" s="167"/>
      <c r="I138" s="166"/>
      <c r="J138" s="173"/>
      <c r="K138" s="170"/>
      <c r="L138" s="171"/>
      <c r="M138" s="167"/>
      <c r="N138" s="167"/>
      <c r="O138" s="167"/>
      <c r="P138" s="167"/>
      <c r="Q138" s="168"/>
      <c r="R138" s="168"/>
      <c r="S138" s="168"/>
      <c r="T138" s="164"/>
      <c r="U138" s="166"/>
      <c r="V138" s="164"/>
      <c r="W138" s="164"/>
      <c r="X138" s="162" t="str">
        <f t="shared" si="6"/>
        <v/>
      </c>
      <c r="Y138" s="169"/>
    </row>
    <row r="139" spans="1:25" s="162" customFormat="1">
      <c r="A139" s="163">
        <f t="shared" si="7"/>
        <v>136</v>
      </c>
      <c r="B139" s="164"/>
      <c r="C139" s="164"/>
      <c r="D139" s="165"/>
      <c r="E139" s="165"/>
      <c r="F139" s="164"/>
      <c r="G139" s="166"/>
      <c r="H139" s="167"/>
      <c r="I139" s="166"/>
      <c r="J139" s="173"/>
      <c r="K139" s="170"/>
      <c r="L139" s="171"/>
      <c r="M139" s="167"/>
      <c r="N139" s="167"/>
      <c r="O139" s="167"/>
      <c r="P139" s="167"/>
      <c r="Q139" s="168"/>
      <c r="R139" s="168"/>
      <c r="S139" s="168"/>
      <c r="T139" s="164"/>
      <c r="U139" s="166"/>
      <c r="V139" s="164"/>
      <c r="W139" s="164"/>
      <c r="X139" s="162" t="str">
        <f t="shared" si="6"/>
        <v/>
      </c>
      <c r="Y139" s="169"/>
    </row>
    <row r="140" spans="1:25" s="162" customFormat="1">
      <c r="A140" s="163">
        <f t="shared" si="7"/>
        <v>137</v>
      </c>
      <c r="B140" s="164"/>
      <c r="C140" s="164"/>
      <c r="D140" s="165"/>
      <c r="E140" s="165"/>
      <c r="F140" s="164"/>
      <c r="G140" s="166"/>
      <c r="H140" s="167"/>
      <c r="I140" s="166"/>
      <c r="J140" s="173"/>
      <c r="K140" s="170"/>
      <c r="L140" s="171"/>
      <c r="M140" s="167"/>
      <c r="N140" s="167"/>
      <c r="O140" s="167"/>
      <c r="P140" s="167"/>
      <c r="Q140" s="168"/>
      <c r="R140" s="168"/>
      <c r="S140" s="168"/>
      <c r="T140" s="164"/>
      <c r="U140" s="166"/>
      <c r="V140" s="164"/>
      <c r="W140" s="164"/>
      <c r="X140" s="162" t="str">
        <f t="shared" si="6"/>
        <v/>
      </c>
      <c r="Y140" s="169"/>
    </row>
    <row r="141" spans="1:25" s="162" customFormat="1">
      <c r="A141" s="163">
        <f t="shared" si="7"/>
        <v>138</v>
      </c>
      <c r="B141" s="164"/>
      <c r="C141" s="164"/>
      <c r="D141" s="165"/>
      <c r="E141" s="165"/>
      <c r="F141" s="164"/>
      <c r="G141" s="173"/>
      <c r="H141" s="167"/>
      <c r="I141" s="166"/>
      <c r="J141" s="173"/>
      <c r="K141" s="170"/>
      <c r="L141" s="171"/>
      <c r="M141" s="167"/>
      <c r="N141" s="167"/>
      <c r="O141" s="167"/>
      <c r="P141" s="167"/>
      <c r="Q141" s="168"/>
      <c r="R141" s="168"/>
      <c r="S141" s="168"/>
      <c r="T141" s="164"/>
      <c r="U141" s="166"/>
      <c r="V141" s="164"/>
      <c r="W141" s="164"/>
      <c r="X141" s="162" t="str">
        <f t="shared" si="6"/>
        <v/>
      </c>
      <c r="Y141" s="169"/>
    </row>
    <row r="142" spans="1:25" s="162" customFormat="1">
      <c r="A142" s="163">
        <f t="shared" si="7"/>
        <v>139</v>
      </c>
      <c r="B142" s="164"/>
      <c r="C142" s="164"/>
      <c r="D142" s="165"/>
      <c r="E142" s="165"/>
      <c r="F142" s="164"/>
      <c r="G142" s="166"/>
      <c r="H142" s="167"/>
      <c r="I142" s="166"/>
      <c r="J142" s="173"/>
      <c r="K142" s="170"/>
      <c r="L142" s="171"/>
      <c r="M142" s="167"/>
      <c r="N142" s="167"/>
      <c r="O142" s="167"/>
      <c r="P142" s="167"/>
      <c r="Q142" s="168"/>
      <c r="R142" s="168"/>
      <c r="S142" s="168"/>
      <c r="T142" s="164"/>
      <c r="U142" s="166"/>
      <c r="V142" s="164"/>
      <c r="W142" s="164"/>
      <c r="X142" s="162" t="str">
        <f t="shared" si="6"/>
        <v/>
      </c>
      <c r="Y142" s="169"/>
    </row>
    <row r="143" spans="1:25" s="162" customFormat="1">
      <c r="A143" s="163">
        <f t="shared" si="7"/>
        <v>140</v>
      </c>
      <c r="B143" s="164"/>
      <c r="C143" s="164"/>
      <c r="D143" s="165"/>
      <c r="E143" s="165"/>
      <c r="F143" s="164"/>
      <c r="G143" s="166"/>
      <c r="H143" s="167"/>
      <c r="I143" s="166"/>
      <c r="J143" s="173"/>
      <c r="K143" s="170"/>
      <c r="L143" s="171"/>
      <c r="M143" s="167"/>
      <c r="N143" s="167"/>
      <c r="O143" s="167"/>
      <c r="P143" s="167"/>
      <c r="Q143" s="168"/>
      <c r="R143" s="168"/>
      <c r="S143" s="168"/>
      <c r="T143" s="164"/>
      <c r="U143" s="166"/>
      <c r="V143" s="164"/>
      <c r="W143" s="164"/>
      <c r="X143" s="162" t="str">
        <f t="shared" si="6"/>
        <v/>
      </c>
      <c r="Y143" s="169"/>
    </row>
    <row r="144" spans="1:25" s="162" customFormat="1">
      <c r="A144" s="163">
        <f t="shared" si="7"/>
        <v>141</v>
      </c>
      <c r="B144" s="164"/>
      <c r="C144" s="164"/>
      <c r="D144" s="165"/>
      <c r="E144" s="165"/>
      <c r="F144" s="164"/>
      <c r="G144" s="166"/>
      <c r="H144" s="167"/>
      <c r="I144" s="166"/>
      <c r="J144" s="173"/>
      <c r="K144" s="170"/>
      <c r="L144" s="171"/>
      <c r="M144" s="167"/>
      <c r="N144" s="167"/>
      <c r="O144" s="167"/>
      <c r="P144" s="167"/>
      <c r="Q144" s="168"/>
      <c r="R144" s="168"/>
      <c r="S144" s="168"/>
      <c r="T144" s="164"/>
      <c r="U144" s="166"/>
      <c r="V144" s="164"/>
      <c r="W144" s="164"/>
      <c r="X144" s="162" t="str">
        <f t="shared" si="6"/>
        <v/>
      </c>
      <c r="Y144" s="169"/>
    </row>
    <row r="145" spans="1:25" s="162" customFormat="1">
      <c r="A145" s="163">
        <f t="shared" si="7"/>
        <v>142</v>
      </c>
      <c r="B145" s="164"/>
      <c r="C145" s="164"/>
      <c r="D145" s="165"/>
      <c r="E145" s="165"/>
      <c r="F145" s="164"/>
      <c r="G145" s="166"/>
      <c r="H145" s="167"/>
      <c r="I145" s="166"/>
      <c r="J145" s="173"/>
      <c r="K145" s="170"/>
      <c r="L145" s="171"/>
      <c r="M145" s="167"/>
      <c r="N145" s="167"/>
      <c r="O145" s="167"/>
      <c r="P145" s="167"/>
      <c r="Q145" s="168"/>
      <c r="R145" s="168"/>
      <c r="S145" s="168"/>
      <c r="T145" s="164"/>
      <c r="U145" s="166"/>
      <c r="V145" s="164"/>
      <c r="W145" s="164"/>
      <c r="X145" s="162" t="str">
        <f t="shared" si="6"/>
        <v/>
      </c>
      <c r="Y145" s="169"/>
    </row>
    <row r="146" spans="1:25" s="162" customFormat="1">
      <c r="A146" s="163">
        <f t="shared" si="7"/>
        <v>143</v>
      </c>
      <c r="B146" s="164"/>
      <c r="C146" s="164"/>
      <c r="D146" s="165"/>
      <c r="E146" s="165"/>
      <c r="F146" s="164"/>
      <c r="G146" s="166"/>
      <c r="H146" s="167"/>
      <c r="I146" s="166"/>
      <c r="J146" s="173"/>
      <c r="K146" s="170"/>
      <c r="L146" s="171"/>
      <c r="M146" s="167"/>
      <c r="N146" s="167"/>
      <c r="O146" s="167"/>
      <c r="P146" s="167"/>
      <c r="Q146" s="168"/>
      <c r="R146" s="168"/>
      <c r="S146" s="168"/>
      <c r="T146" s="164"/>
      <c r="U146" s="166"/>
      <c r="V146" s="164"/>
      <c r="W146" s="164"/>
      <c r="X146" s="162" t="str">
        <f t="shared" si="6"/>
        <v/>
      </c>
      <c r="Y146" s="169"/>
    </row>
    <row r="147" spans="1:25" s="162" customFormat="1">
      <c r="A147" s="163">
        <f t="shared" si="7"/>
        <v>144</v>
      </c>
      <c r="B147" s="164"/>
      <c r="C147" s="164"/>
      <c r="D147" s="165"/>
      <c r="E147" s="165"/>
      <c r="F147" s="164"/>
      <c r="G147" s="173"/>
      <c r="H147" s="167"/>
      <c r="I147" s="166"/>
      <c r="J147" s="173"/>
      <c r="K147" s="170"/>
      <c r="L147" s="171"/>
      <c r="M147" s="167"/>
      <c r="N147" s="167"/>
      <c r="O147" s="167"/>
      <c r="P147" s="167"/>
      <c r="Q147" s="168"/>
      <c r="R147" s="168"/>
      <c r="S147" s="168"/>
      <c r="T147" s="164"/>
      <c r="U147" s="166"/>
      <c r="V147" s="164"/>
      <c r="W147" s="164"/>
      <c r="X147" s="162" t="str">
        <f t="shared" si="6"/>
        <v/>
      </c>
      <c r="Y147" s="169"/>
    </row>
    <row r="148" spans="1:25" s="162" customFormat="1">
      <c r="A148" s="163">
        <f t="shared" si="7"/>
        <v>145</v>
      </c>
      <c r="B148" s="164"/>
      <c r="C148" s="164"/>
      <c r="D148" s="165"/>
      <c r="E148" s="165"/>
      <c r="F148" s="164"/>
      <c r="G148" s="173"/>
      <c r="H148" s="167"/>
      <c r="I148" s="166"/>
      <c r="J148" s="173"/>
      <c r="K148" s="170"/>
      <c r="L148" s="171"/>
      <c r="M148" s="167"/>
      <c r="N148" s="167"/>
      <c r="O148" s="167"/>
      <c r="P148" s="167"/>
      <c r="Q148" s="168"/>
      <c r="R148" s="168"/>
      <c r="S148" s="168"/>
      <c r="T148" s="164"/>
      <c r="U148" s="166"/>
      <c r="V148" s="164"/>
      <c r="W148" s="164"/>
      <c r="X148" s="162" t="str">
        <f t="shared" si="6"/>
        <v/>
      </c>
      <c r="Y148" s="169"/>
    </row>
    <row r="149" spans="1:25" s="162" customFormat="1">
      <c r="A149" s="163">
        <f t="shared" si="7"/>
        <v>146</v>
      </c>
      <c r="B149" s="164"/>
      <c r="C149" s="164"/>
      <c r="D149" s="165"/>
      <c r="E149" s="165"/>
      <c r="F149" s="164"/>
      <c r="G149" s="173"/>
      <c r="H149" s="167"/>
      <c r="I149" s="166"/>
      <c r="J149" s="173"/>
      <c r="K149" s="170"/>
      <c r="L149" s="171"/>
      <c r="M149" s="167"/>
      <c r="N149" s="167"/>
      <c r="O149" s="167"/>
      <c r="P149" s="167"/>
      <c r="Q149" s="168"/>
      <c r="R149" s="168"/>
      <c r="S149" s="168"/>
      <c r="T149" s="164"/>
      <c r="U149" s="166"/>
      <c r="V149" s="164"/>
      <c r="W149" s="164"/>
      <c r="X149" s="162" t="str">
        <f t="shared" si="6"/>
        <v/>
      </c>
      <c r="Y149" s="169"/>
    </row>
    <row r="150" spans="1:25" s="162" customFormat="1">
      <c r="A150" s="163">
        <f t="shared" si="7"/>
        <v>147</v>
      </c>
      <c r="B150" s="164"/>
      <c r="C150" s="164"/>
      <c r="D150" s="165"/>
      <c r="E150" s="165"/>
      <c r="F150" s="164"/>
      <c r="G150" s="173"/>
      <c r="H150" s="167"/>
      <c r="I150" s="166"/>
      <c r="J150" s="173"/>
      <c r="K150" s="170"/>
      <c r="L150" s="171"/>
      <c r="M150" s="167"/>
      <c r="N150" s="167"/>
      <c r="O150" s="167"/>
      <c r="P150" s="167"/>
      <c r="Q150" s="168"/>
      <c r="R150" s="168"/>
      <c r="S150" s="168"/>
      <c r="T150" s="164"/>
      <c r="U150" s="166"/>
      <c r="V150" s="164"/>
      <c r="W150" s="164"/>
      <c r="X150" s="162" t="str">
        <f t="shared" si="6"/>
        <v/>
      </c>
      <c r="Y150" s="169"/>
    </row>
    <row r="151" spans="1:25" s="162" customFormat="1">
      <c r="A151" s="163">
        <f t="shared" si="7"/>
        <v>148</v>
      </c>
      <c r="B151" s="164"/>
      <c r="C151" s="164"/>
      <c r="D151" s="165"/>
      <c r="E151" s="165"/>
      <c r="F151" s="164"/>
      <c r="G151" s="166"/>
      <c r="H151" s="167"/>
      <c r="I151" s="166"/>
      <c r="J151" s="173"/>
      <c r="K151" s="170"/>
      <c r="L151" s="171"/>
      <c r="M151" s="167"/>
      <c r="N151" s="167"/>
      <c r="O151" s="167"/>
      <c r="P151" s="167"/>
      <c r="Q151" s="168"/>
      <c r="R151" s="168"/>
      <c r="S151" s="168"/>
      <c r="T151" s="164"/>
      <c r="U151" s="166"/>
      <c r="V151" s="164"/>
      <c r="W151" s="164"/>
      <c r="X151" s="162" t="str">
        <f t="shared" ref="X151:X400" si="8">G151&amp;IF(ISBLANK(W151),IF(ISBLANK(T151),"","修正"),"完了")</f>
        <v/>
      </c>
      <c r="Y151" s="169"/>
    </row>
    <row r="152" spans="1:25" s="162" customFormat="1">
      <c r="A152" s="163">
        <f t="shared" si="7"/>
        <v>149</v>
      </c>
      <c r="B152" s="164"/>
      <c r="C152" s="164"/>
      <c r="D152" s="165"/>
      <c r="E152" s="165"/>
      <c r="F152" s="164"/>
      <c r="G152" s="166"/>
      <c r="H152" s="167"/>
      <c r="I152" s="166"/>
      <c r="J152" s="173"/>
      <c r="K152" s="170"/>
      <c r="L152" s="171"/>
      <c r="M152" s="167"/>
      <c r="N152" s="167"/>
      <c r="O152" s="167"/>
      <c r="P152" s="167"/>
      <c r="Q152" s="168"/>
      <c r="R152" s="168"/>
      <c r="S152" s="168"/>
      <c r="T152" s="164"/>
      <c r="U152" s="166"/>
      <c r="V152" s="164"/>
      <c r="W152" s="164"/>
      <c r="X152" s="162" t="str">
        <f t="shared" si="8"/>
        <v/>
      </c>
      <c r="Y152" s="169"/>
    </row>
    <row r="153" spans="1:25" s="162" customFormat="1">
      <c r="A153" s="163">
        <f t="shared" si="7"/>
        <v>150</v>
      </c>
      <c r="B153" s="164"/>
      <c r="C153" s="164"/>
      <c r="D153" s="165"/>
      <c r="E153" s="165"/>
      <c r="F153" s="164"/>
      <c r="G153" s="166"/>
      <c r="H153" s="167"/>
      <c r="I153" s="166"/>
      <c r="J153" s="173"/>
      <c r="K153" s="170"/>
      <c r="L153" s="171"/>
      <c r="M153" s="167"/>
      <c r="N153" s="167"/>
      <c r="O153" s="167"/>
      <c r="P153" s="167"/>
      <c r="Q153" s="168"/>
      <c r="R153" s="168"/>
      <c r="S153" s="168"/>
      <c r="T153" s="164"/>
      <c r="U153" s="166"/>
      <c r="V153" s="164"/>
      <c r="W153" s="164"/>
      <c r="X153" s="162" t="str">
        <f t="shared" si="8"/>
        <v/>
      </c>
      <c r="Y153" s="169"/>
    </row>
    <row r="154" spans="1:25" s="162" customFormat="1">
      <c r="A154" s="163">
        <f t="shared" si="7"/>
        <v>151</v>
      </c>
      <c r="B154" s="164"/>
      <c r="C154" s="164"/>
      <c r="D154" s="165"/>
      <c r="E154" s="165"/>
      <c r="F154" s="164"/>
      <c r="G154" s="173"/>
      <c r="H154" s="167"/>
      <c r="I154" s="166"/>
      <c r="J154" s="173"/>
      <c r="K154" s="170"/>
      <c r="L154" s="171"/>
      <c r="M154" s="167"/>
      <c r="N154" s="167"/>
      <c r="O154" s="167"/>
      <c r="P154" s="167"/>
      <c r="Q154" s="168"/>
      <c r="R154" s="168"/>
      <c r="S154" s="168"/>
      <c r="T154" s="164"/>
      <c r="U154" s="166"/>
      <c r="V154" s="164"/>
      <c r="W154" s="164"/>
      <c r="X154" s="162" t="str">
        <f t="shared" si="8"/>
        <v/>
      </c>
      <c r="Y154" s="169"/>
    </row>
    <row r="155" spans="1:25" s="162" customFormat="1">
      <c r="A155" s="163">
        <f t="shared" si="7"/>
        <v>152</v>
      </c>
      <c r="B155" s="164"/>
      <c r="C155" s="164"/>
      <c r="D155" s="165"/>
      <c r="E155" s="165"/>
      <c r="F155" s="164"/>
      <c r="G155" s="166"/>
      <c r="H155" s="167"/>
      <c r="I155" s="166"/>
      <c r="J155" s="173"/>
      <c r="K155" s="170"/>
      <c r="L155" s="171"/>
      <c r="M155" s="167"/>
      <c r="N155" s="167"/>
      <c r="O155" s="167"/>
      <c r="P155" s="167"/>
      <c r="Q155" s="168"/>
      <c r="R155" s="168"/>
      <c r="S155" s="168"/>
      <c r="T155" s="164"/>
      <c r="U155" s="166"/>
      <c r="V155" s="164"/>
      <c r="W155" s="164"/>
      <c r="X155" s="162" t="str">
        <f t="shared" si="8"/>
        <v/>
      </c>
      <c r="Y155" s="169"/>
    </row>
    <row r="156" spans="1:25" s="162" customFormat="1">
      <c r="A156" s="163">
        <f t="shared" si="7"/>
        <v>153</v>
      </c>
      <c r="B156" s="164"/>
      <c r="C156" s="164"/>
      <c r="D156" s="165"/>
      <c r="E156" s="165"/>
      <c r="F156" s="164"/>
      <c r="G156" s="173"/>
      <c r="H156" s="167"/>
      <c r="I156" s="166"/>
      <c r="J156" s="173"/>
      <c r="K156" s="170"/>
      <c r="L156" s="171"/>
      <c r="M156" s="167"/>
      <c r="N156" s="167"/>
      <c r="O156" s="167"/>
      <c r="P156" s="167"/>
      <c r="Q156" s="168"/>
      <c r="R156" s="168"/>
      <c r="S156" s="168"/>
      <c r="T156" s="164"/>
      <c r="U156" s="166"/>
      <c r="V156" s="164"/>
      <c r="W156" s="164"/>
      <c r="X156" s="162" t="str">
        <f t="shared" si="8"/>
        <v/>
      </c>
      <c r="Y156" s="169"/>
    </row>
    <row r="157" spans="1:25" s="162" customFormat="1">
      <c r="A157" s="163">
        <f t="shared" si="7"/>
        <v>154</v>
      </c>
      <c r="B157" s="164"/>
      <c r="C157" s="164"/>
      <c r="D157" s="165"/>
      <c r="E157" s="165"/>
      <c r="F157" s="164"/>
      <c r="G157" s="166"/>
      <c r="H157" s="167"/>
      <c r="I157" s="166"/>
      <c r="J157" s="173"/>
      <c r="K157" s="170"/>
      <c r="L157" s="171"/>
      <c r="M157" s="167"/>
      <c r="N157" s="167"/>
      <c r="O157" s="167"/>
      <c r="P157" s="167"/>
      <c r="Q157" s="168"/>
      <c r="R157" s="168"/>
      <c r="S157" s="168"/>
      <c r="T157" s="164"/>
      <c r="U157" s="166"/>
      <c r="V157" s="164"/>
      <c r="W157" s="164"/>
      <c r="X157" s="162" t="str">
        <f t="shared" si="8"/>
        <v/>
      </c>
      <c r="Y157" s="169"/>
    </row>
    <row r="158" spans="1:25" s="162" customFormat="1">
      <c r="A158" s="163">
        <f t="shared" si="7"/>
        <v>155</v>
      </c>
      <c r="B158" s="164"/>
      <c r="C158" s="164"/>
      <c r="D158" s="165"/>
      <c r="E158" s="165"/>
      <c r="F158" s="164"/>
      <c r="G158" s="173"/>
      <c r="H158" s="167"/>
      <c r="I158" s="166"/>
      <c r="J158" s="173"/>
      <c r="K158" s="170"/>
      <c r="L158" s="171"/>
      <c r="M158" s="167"/>
      <c r="N158" s="167"/>
      <c r="O158" s="167"/>
      <c r="P158" s="167"/>
      <c r="Q158" s="168"/>
      <c r="R158" s="168"/>
      <c r="S158" s="168"/>
      <c r="T158" s="164"/>
      <c r="U158" s="166"/>
      <c r="V158" s="164"/>
      <c r="W158" s="164"/>
      <c r="X158" s="162" t="str">
        <f t="shared" si="8"/>
        <v/>
      </c>
      <c r="Y158" s="169"/>
    </row>
    <row r="159" spans="1:25" s="162" customFormat="1">
      <c r="A159" s="163">
        <f t="shared" si="7"/>
        <v>156</v>
      </c>
      <c r="B159" s="164"/>
      <c r="C159" s="164"/>
      <c r="D159" s="165"/>
      <c r="E159" s="165"/>
      <c r="F159" s="164"/>
      <c r="G159" s="166"/>
      <c r="H159" s="167"/>
      <c r="I159" s="166"/>
      <c r="J159" s="173"/>
      <c r="K159" s="170"/>
      <c r="L159" s="171"/>
      <c r="M159" s="167"/>
      <c r="N159" s="167"/>
      <c r="O159" s="167"/>
      <c r="P159" s="167"/>
      <c r="Q159" s="168"/>
      <c r="R159" s="168"/>
      <c r="S159" s="168"/>
      <c r="T159" s="164"/>
      <c r="U159" s="166"/>
      <c r="V159" s="164"/>
      <c r="W159" s="164"/>
      <c r="X159" s="162" t="str">
        <f t="shared" si="8"/>
        <v/>
      </c>
      <c r="Y159" s="172"/>
    </row>
    <row r="160" spans="1:25" s="162" customFormat="1">
      <c r="A160" s="163">
        <f t="shared" si="7"/>
        <v>157</v>
      </c>
      <c r="B160" s="164"/>
      <c r="C160" s="164"/>
      <c r="D160" s="165"/>
      <c r="E160" s="165"/>
      <c r="F160" s="164"/>
      <c r="G160" s="166"/>
      <c r="H160" s="167"/>
      <c r="I160" s="166"/>
      <c r="J160" s="173"/>
      <c r="K160" s="170"/>
      <c r="L160" s="171"/>
      <c r="M160" s="167"/>
      <c r="N160" s="167"/>
      <c r="O160" s="167"/>
      <c r="P160" s="167"/>
      <c r="Q160" s="168"/>
      <c r="R160" s="168"/>
      <c r="S160" s="168"/>
      <c r="T160" s="164"/>
      <c r="U160" s="166"/>
      <c r="V160" s="164"/>
      <c r="W160" s="164"/>
      <c r="X160" s="162" t="str">
        <f t="shared" si="8"/>
        <v/>
      </c>
      <c r="Y160" s="169"/>
    </row>
    <row r="161" spans="1:25" s="162" customFormat="1">
      <c r="A161" s="163">
        <f t="shared" ref="A161:A410" si="9">ROW()-3</f>
        <v>158</v>
      </c>
      <c r="B161" s="164"/>
      <c r="C161" s="164"/>
      <c r="D161" s="165"/>
      <c r="E161" s="165"/>
      <c r="F161" s="164"/>
      <c r="G161" s="166"/>
      <c r="H161" s="167"/>
      <c r="I161" s="166"/>
      <c r="J161" s="173"/>
      <c r="K161" s="170"/>
      <c r="L161" s="171"/>
      <c r="M161" s="167"/>
      <c r="N161" s="167"/>
      <c r="O161" s="167"/>
      <c r="P161" s="167"/>
      <c r="Q161" s="168"/>
      <c r="R161" s="168"/>
      <c r="S161" s="168"/>
      <c r="T161" s="164"/>
      <c r="U161" s="166"/>
      <c r="V161" s="164"/>
      <c r="W161" s="164"/>
      <c r="X161" s="162" t="str">
        <f t="shared" si="8"/>
        <v/>
      </c>
      <c r="Y161" s="169"/>
    </row>
    <row r="162" spans="1:25" s="162" customFormat="1">
      <c r="A162" s="163">
        <f t="shared" si="9"/>
        <v>159</v>
      </c>
      <c r="B162" s="164"/>
      <c r="C162" s="164"/>
      <c r="D162" s="165"/>
      <c r="E162" s="165"/>
      <c r="F162" s="164"/>
      <c r="G162" s="173"/>
      <c r="H162" s="167"/>
      <c r="I162" s="166"/>
      <c r="J162" s="173"/>
      <c r="K162" s="170"/>
      <c r="L162" s="171"/>
      <c r="M162" s="167"/>
      <c r="N162" s="167"/>
      <c r="O162" s="167"/>
      <c r="P162" s="167"/>
      <c r="Q162" s="168"/>
      <c r="R162" s="168"/>
      <c r="S162" s="168"/>
      <c r="T162" s="164"/>
      <c r="U162" s="166"/>
      <c r="V162" s="164"/>
      <c r="W162" s="164"/>
      <c r="X162" s="162" t="str">
        <f t="shared" si="8"/>
        <v/>
      </c>
      <c r="Y162" s="172"/>
    </row>
    <row r="163" spans="1:25" s="162" customFormat="1">
      <c r="A163" s="163">
        <f t="shared" si="9"/>
        <v>160</v>
      </c>
      <c r="B163" s="164"/>
      <c r="C163" s="164"/>
      <c r="D163" s="165"/>
      <c r="E163" s="165"/>
      <c r="F163" s="164"/>
      <c r="G163" s="166"/>
      <c r="H163" s="167"/>
      <c r="I163" s="166"/>
      <c r="J163" s="173"/>
      <c r="K163" s="170"/>
      <c r="L163" s="171"/>
      <c r="M163" s="167"/>
      <c r="N163" s="167"/>
      <c r="O163" s="167"/>
      <c r="P163" s="167"/>
      <c r="Q163" s="168"/>
      <c r="R163" s="168"/>
      <c r="S163" s="168"/>
      <c r="T163" s="164"/>
      <c r="U163" s="166"/>
      <c r="V163" s="164"/>
      <c r="W163" s="164"/>
      <c r="X163" s="162" t="str">
        <f t="shared" si="8"/>
        <v/>
      </c>
      <c r="Y163" s="169"/>
    </row>
    <row r="164" spans="1:25" s="162" customFormat="1">
      <c r="A164" s="163">
        <f t="shared" si="9"/>
        <v>161</v>
      </c>
      <c r="B164" s="164"/>
      <c r="C164" s="164"/>
      <c r="D164" s="165"/>
      <c r="E164" s="165"/>
      <c r="F164" s="164"/>
      <c r="G164" s="166"/>
      <c r="H164" s="167"/>
      <c r="I164" s="166"/>
      <c r="J164" s="173"/>
      <c r="K164" s="170"/>
      <c r="L164" s="171"/>
      <c r="M164" s="167"/>
      <c r="N164" s="167"/>
      <c r="O164" s="167"/>
      <c r="P164" s="167"/>
      <c r="Q164" s="168"/>
      <c r="R164" s="168"/>
      <c r="S164" s="168"/>
      <c r="T164" s="164"/>
      <c r="U164" s="166"/>
      <c r="V164" s="164"/>
      <c r="W164" s="164"/>
      <c r="X164" s="162" t="str">
        <f t="shared" si="8"/>
        <v/>
      </c>
      <c r="Y164" s="172"/>
    </row>
    <row r="165" spans="1:25" s="162" customFormat="1">
      <c r="A165" s="163">
        <f t="shared" si="9"/>
        <v>162</v>
      </c>
      <c r="B165" s="164"/>
      <c r="C165" s="164"/>
      <c r="D165" s="165"/>
      <c r="E165" s="165"/>
      <c r="F165" s="164"/>
      <c r="G165" s="166"/>
      <c r="H165" s="167"/>
      <c r="I165" s="166"/>
      <c r="J165" s="173"/>
      <c r="K165" s="170"/>
      <c r="L165" s="171"/>
      <c r="M165" s="167"/>
      <c r="N165" s="167"/>
      <c r="O165" s="167"/>
      <c r="P165" s="167"/>
      <c r="Q165" s="168"/>
      <c r="R165" s="168"/>
      <c r="S165" s="168"/>
      <c r="T165" s="164"/>
      <c r="U165" s="166"/>
      <c r="V165" s="164"/>
      <c r="W165" s="164"/>
      <c r="X165" s="162" t="str">
        <f t="shared" si="8"/>
        <v/>
      </c>
      <c r="Y165" s="169"/>
    </row>
    <row r="166" spans="1:25" s="162" customFormat="1">
      <c r="A166" s="163">
        <f t="shared" si="9"/>
        <v>163</v>
      </c>
      <c r="B166" s="164"/>
      <c r="C166" s="164"/>
      <c r="D166" s="165"/>
      <c r="E166" s="165"/>
      <c r="F166" s="164"/>
      <c r="G166" s="166"/>
      <c r="H166" s="167"/>
      <c r="I166" s="166"/>
      <c r="J166" s="173"/>
      <c r="K166" s="170"/>
      <c r="L166" s="171"/>
      <c r="M166" s="167"/>
      <c r="N166" s="167"/>
      <c r="O166" s="167"/>
      <c r="P166" s="167"/>
      <c r="Q166" s="168"/>
      <c r="R166" s="168"/>
      <c r="S166" s="168"/>
      <c r="T166" s="164"/>
      <c r="U166" s="166"/>
      <c r="V166" s="164"/>
      <c r="W166" s="164"/>
      <c r="X166" s="162" t="str">
        <f t="shared" si="8"/>
        <v/>
      </c>
      <c r="Y166" s="169"/>
    </row>
    <row r="167" spans="1:25" s="162" customFormat="1">
      <c r="A167" s="163">
        <f t="shared" si="9"/>
        <v>164</v>
      </c>
      <c r="B167" s="164"/>
      <c r="C167" s="164"/>
      <c r="D167" s="165"/>
      <c r="E167" s="165"/>
      <c r="F167" s="164"/>
      <c r="G167" s="166"/>
      <c r="H167" s="167"/>
      <c r="I167" s="166"/>
      <c r="J167" s="173"/>
      <c r="K167" s="170"/>
      <c r="L167" s="171"/>
      <c r="M167" s="167"/>
      <c r="N167" s="167"/>
      <c r="O167" s="167"/>
      <c r="P167" s="167"/>
      <c r="Q167" s="168"/>
      <c r="R167" s="168"/>
      <c r="S167" s="168"/>
      <c r="T167" s="164"/>
      <c r="U167" s="166"/>
      <c r="V167" s="164"/>
      <c r="W167" s="164"/>
      <c r="X167" s="162" t="str">
        <f t="shared" si="8"/>
        <v/>
      </c>
      <c r="Y167" s="169"/>
    </row>
    <row r="168" spans="1:25" s="162" customFormat="1">
      <c r="A168" s="163">
        <f t="shared" si="9"/>
        <v>165</v>
      </c>
      <c r="B168" s="164"/>
      <c r="C168" s="164"/>
      <c r="D168" s="165"/>
      <c r="E168" s="165"/>
      <c r="F168" s="164"/>
      <c r="G168" s="173"/>
      <c r="H168" s="167"/>
      <c r="I168" s="166"/>
      <c r="J168" s="173"/>
      <c r="K168" s="170"/>
      <c r="L168" s="171"/>
      <c r="M168" s="167"/>
      <c r="N168" s="167"/>
      <c r="O168" s="167"/>
      <c r="P168" s="167"/>
      <c r="Q168" s="168"/>
      <c r="R168" s="168"/>
      <c r="S168" s="168"/>
      <c r="T168" s="164"/>
      <c r="U168" s="166"/>
      <c r="V168" s="164"/>
      <c r="W168" s="164"/>
      <c r="X168" s="162" t="str">
        <f t="shared" si="8"/>
        <v/>
      </c>
      <c r="Y168" s="169"/>
    </row>
    <row r="169" spans="1:25" s="162" customFormat="1">
      <c r="A169" s="163">
        <f t="shared" si="9"/>
        <v>166</v>
      </c>
      <c r="B169" s="164"/>
      <c r="C169" s="164"/>
      <c r="D169" s="165"/>
      <c r="E169" s="165"/>
      <c r="F169" s="164"/>
      <c r="G169" s="166"/>
      <c r="H169" s="167"/>
      <c r="I169" s="166"/>
      <c r="J169" s="173"/>
      <c r="K169" s="170"/>
      <c r="L169" s="171"/>
      <c r="M169" s="167"/>
      <c r="N169" s="167"/>
      <c r="O169" s="167"/>
      <c r="P169" s="167"/>
      <c r="Q169" s="168"/>
      <c r="R169" s="168"/>
      <c r="S169" s="168"/>
      <c r="T169" s="164"/>
      <c r="U169" s="166"/>
      <c r="V169" s="164"/>
      <c r="W169" s="164"/>
      <c r="X169" s="162" t="str">
        <f t="shared" si="8"/>
        <v/>
      </c>
      <c r="Y169" s="169"/>
    </row>
    <row r="170" spans="1:25" s="162" customFormat="1">
      <c r="A170" s="163">
        <f t="shared" si="9"/>
        <v>167</v>
      </c>
      <c r="B170" s="164"/>
      <c r="C170" s="164"/>
      <c r="D170" s="165"/>
      <c r="E170" s="165"/>
      <c r="F170" s="164"/>
      <c r="G170" s="173"/>
      <c r="H170" s="167"/>
      <c r="I170" s="166"/>
      <c r="J170" s="173"/>
      <c r="K170" s="170"/>
      <c r="L170" s="171"/>
      <c r="M170" s="167"/>
      <c r="N170" s="167"/>
      <c r="O170" s="167"/>
      <c r="P170" s="167"/>
      <c r="Q170" s="168"/>
      <c r="R170" s="168"/>
      <c r="S170" s="168"/>
      <c r="T170" s="164"/>
      <c r="U170" s="166"/>
      <c r="V170" s="164"/>
      <c r="W170" s="164"/>
      <c r="X170" s="162" t="str">
        <f t="shared" si="8"/>
        <v/>
      </c>
      <c r="Y170" s="169"/>
    </row>
    <row r="171" spans="1:25" s="162" customFormat="1">
      <c r="A171" s="163">
        <f t="shared" si="9"/>
        <v>168</v>
      </c>
      <c r="B171" s="164"/>
      <c r="C171" s="164"/>
      <c r="D171" s="165"/>
      <c r="E171" s="165"/>
      <c r="F171" s="164"/>
      <c r="G171" s="166"/>
      <c r="H171" s="167"/>
      <c r="I171" s="166"/>
      <c r="J171" s="173"/>
      <c r="K171" s="170"/>
      <c r="L171" s="171"/>
      <c r="M171" s="167"/>
      <c r="N171" s="167"/>
      <c r="O171" s="167"/>
      <c r="P171" s="167"/>
      <c r="Q171" s="168"/>
      <c r="R171" s="168"/>
      <c r="S171" s="168"/>
      <c r="T171" s="164"/>
      <c r="U171" s="166"/>
      <c r="V171" s="164"/>
      <c r="W171" s="164"/>
      <c r="X171" s="162" t="str">
        <f t="shared" si="8"/>
        <v/>
      </c>
      <c r="Y171" s="169"/>
    </row>
    <row r="172" spans="1:25" s="162" customFormat="1">
      <c r="A172" s="163">
        <f t="shared" si="9"/>
        <v>169</v>
      </c>
      <c r="B172" s="164"/>
      <c r="C172" s="164"/>
      <c r="D172" s="165"/>
      <c r="E172" s="165"/>
      <c r="F172" s="164"/>
      <c r="G172" s="166"/>
      <c r="H172" s="167"/>
      <c r="I172" s="166"/>
      <c r="J172" s="173"/>
      <c r="K172" s="170"/>
      <c r="L172" s="171"/>
      <c r="M172" s="167"/>
      <c r="N172" s="167"/>
      <c r="O172" s="167"/>
      <c r="P172" s="167"/>
      <c r="Q172" s="168"/>
      <c r="R172" s="168"/>
      <c r="S172" s="168"/>
      <c r="T172" s="164"/>
      <c r="U172" s="166"/>
      <c r="V172" s="164"/>
      <c r="W172" s="164"/>
      <c r="X172" s="162" t="str">
        <f t="shared" si="8"/>
        <v/>
      </c>
      <c r="Y172" s="169"/>
    </row>
    <row r="173" spans="1:25" s="162" customFormat="1">
      <c r="A173" s="163">
        <f t="shared" si="9"/>
        <v>170</v>
      </c>
      <c r="B173" s="164"/>
      <c r="C173" s="164"/>
      <c r="D173" s="165"/>
      <c r="E173" s="165"/>
      <c r="F173" s="164"/>
      <c r="G173" s="166"/>
      <c r="H173" s="167"/>
      <c r="I173" s="166"/>
      <c r="J173" s="173"/>
      <c r="K173" s="170"/>
      <c r="L173" s="171"/>
      <c r="M173" s="167"/>
      <c r="N173" s="167"/>
      <c r="O173" s="167"/>
      <c r="P173" s="167"/>
      <c r="Q173" s="168"/>
      <c r="R173" s="168"/>
      <c r="S173" s="168"/>
      <c r="T173" s="164"/>
      <c r="U173" s="166"/>
      <c r="V173" s="164"/>
      <c r="W173" s="164"/>
      <c r="X173" s="162" t="str">
        <f t="shared" si="8"/>
        <v/>
      </c>
      <c r="Y173" s="169"/>
    </row>
    <row r="174" spans="1:25" s="162" customFormat="1">
      <c r="A174" s="163">
        <f t="shared" si="9"/>
        <v>171</v>
      </c>
      <c r="B174" s="164"/>
      <c r="C174" s="164"/>
      <c r="D174" s="165"/>
      <c r="E174" s="165"/>
      <c r="F174" s="164"/>
      <c r="G174" s="166"/>
      <c r="H174" s="167"/>
      <c r="I174" s="166"/>
      <c r="J174" s="173"/>
      <c r="K174" s="174"/>
      <c r="L174" s="171"/>
      <c r="M174" s="167"/>
      <c r="N174" s="167"/>
      <c r="O174" s="167"/>
      <c r="P174" s="167"/>
      <c r="Q174" s="168"/>
      <c r="R174" s="168"/>
      <c r="S174" s="168"/>
      <c r="T174" s="164"/>
      <c r="U174" s="166"/>
      <c r="V174" s="164"/>
      <c r="W174" s="164"/>
      <c r="X174" s="162" t="str">
        <f t="shared" si="8"/>
        <v/>
      </c>
      <c r="Y174" s="169"/>
    </row>
    <row r="175" spans="1:25" s="162" customFormat="1">
      <c r="A175" s="163">
        <f t="shared" si="9"/>
        <v>172</v>
      </c>
      <c r="B175" s="164"/>
      <c r="C175" s="164"/>
      <c r="D175" s="165"/>
      <c r="E175" s="165"/>
      <c r="F175" s="164"/>
      <c r="G175" s="166"/>
      <c r="H175" s="167"/>
      <c r="I175" s="166"/>
      <c r="J175" s="173"/>
      <c r="K175" s="170"/>
      <c r="L175" s="171"/>
      <c r="M175" s="167"/>
      <c r="N175" s="167"/>
      <c r="O175" s="167"/>
      <c r="P175" s="167"/>
      <c r="Q175" s="168"/>
      <c r="R175" s="168"/>
      <c r="S175" s="168"/>
      <c r="T175" s="164"/>
      <c r="U175" s="166"/>
      <c r="V175" s="164"/>
      <c r="W175" s="164"/>
      <c r="X175" s="162" t="str">
        <f t="shared" si="8"/>
        <v/>
      </c>
      <c r="Y175" s="169"/>
    </row>
    <row r="176" spans="1:25" s="162" customFormat="1">
      <c r="A176" s="163">
        <f t="shared" si="9"/>
        <v>173</v>
      </c>
      <c r="B176" s="164"/>
      <c r="C176" s="164"/>
      <c r="D176" s="165"/>
      <c r="E176" s="165"/>
      <c r="F176" s="164"/>
      <c r="G176" s="166"/>
      <c r="H176" s="167"/>
      <c r="I176" s="166"/>
      <c r="J176" s="173"/>
      <c r="K176" s="170"/>
      <c r="L176" s="171"/>
      <c r="M176" s="167"/>
      <c r="N176" s="167"/>
      <c r="O176" s="167"/>
      <c r="P176" s="167"/>
      <c r="Q176" s="168"/>
      <c r="R176" s="168"/>
      <c r="S176" s="168"/>
      <c r="T176" s="164"/>
      <c r="U176" s="166"/>
      <c r="V176" s="164"/>
      <c r="W176" s="164"/>
      <c r="X176" s="162" t="str">
        <f t="shared" si="8"/>
        <v/>
      </c>
      <c r="Y176" s="169"/>
    </row>
    <row r="177" spans="1:25" s="162" customFormat="1">
      <c r="A177" s="163">
        <f t="shared" si="9"/>
        <v>174</v>
      </c>
      <c r="B177" s="164"/>
      <c r="C177" s="164"/>
      <c r="D177" s="165"/>
      <c r="E177" s="165"/>
      <c r="F177" s="164"/>
      <c r="G177" s="166"/>
      <c r="H177" s="167"/>
      <c r="I177" s="166"/>
      <c r="J177" s="173"/>
      <c r="K177" s="170"/>
      <c r="L177" s="171"/>
      <c r="M177" s="167"/>
      <c r="N177" s="167"/>
      <c r="O177" s="167"/>
      <c r="P177" s="167"/>
      <c r="Q177" s="168"/>
      <c r="R177" s="168"/>
      <c r="S177" s="168"/>
      <c r="T177" s="164"/>
      <c r="U177" s="166"/>
      <c r="V177" s="164"/>
      <c r="W177" s="164"/>
      <c r="X177" s="162" t="str">
        <f t="shared" si="8"/>
        <v/>
      </c>
      <c r="Y177" s="169"/>
    </row>
    <row r="178" spans="1:25" s="162" customFormat="1">
      <c r="A178" s="163">
        <f t="shared" si="9"/>
        <v>175</v>
      </c>
      <c r="B178" s="164"/>
      <c r="C178" s="164"/>
      <c r="D178" s="165"/>
      <c r="E178" s="165"/>
      <c r="F178" s="164"/>
      <c r="G178" s="166"/>
      <c r="H178" s="167"/>
      <c r="I178" s="166"/>
      <c r="J178" s="173"/>
      <c r="K178" s="170"/>
      <c r="L178" s="171"/>
      <c r="M178" s="167"/>
      <c r="N178" s="167"/>
      <c r="O178" s="167"/>
      <c r="P178" s="167"/>
      <c r="Q178" s="168"/>
      <c r="R178" s="168"/>
      <c r="S178" s="168"/>
      <c r="T178" s="164"/>
      <c r="U178" s="166"/>
      <c r="V178" s="164"/>
      <c r="W178" s="164"/>
      <c r="X178" s="162" t="str">
        <f t="shared" si="8"/>
        <v/>
      </c>
      <c r="Y178" s="169"/>
    </row>
    <row r="179" spans="1:25" s="162" customFormat="1">
      <c r="A179" s="163">
        <f t="shared" si="9"/>
        <v>176</v>
      </c>
      <c r="B179" s="164"/>
      <c r="C179" s="164"/>
      <c r="D179" s="165"/>
      <c r="E179" s="165"/>
      <c r="F179" s="164"/>
      <c r="G179" s="166"/>
      <c r="H179" s="167"/>
      <c r="I179" s="166"/>
      <c r="J179" s="173"/>
      <c r="K179" s="170"/>
      <c r="L179" s="171"/>
      <c r="M179" s="167"/>
      <c r="N179" s="167"/>
      <c r="O179" s="167"/>
      <c r="P179" s="167"/>
      <c r="Q179" s="168"/>
      <c r="R179" s="168"/>
      <c r="S179" s="168"/>
      <c r="T179" s="164"/>
      <c r="U179" s="166"/>
      <c r="V179" s="164"/>
      <c r="W179" s="164"/>
      <c r="X179" s="162" t="str">
        <f t="shared" si="8"/>
        <v/>
      </c>
      <c r="Y179" s="169"/>
    </row>
    <row r="180" spans="1:25" s="162" customFormat="1">
      <c r="A180" s="163">
        <f t="shared" si="9"/>
        <v>177</v>
      </c>
      <c r="B180" s="164"/>
      <c r="C180" s="164"/>
      <c r="D180" s="165"/>
      <c r="E180" s="165"/>
      <c r="F180" s="164"/>
      <c r="G180" s="173"/>
      <c r="H180" s="167"/>
      <c r="I180" s="166"/>
      <c r="J180" s="173"/>
      <c r="K180" s="170"/>
      <c r="L180" s="171"/>
      <c r="M180" s="167"/>
      <c r="N180" s="167"/>
      <c r="O180" s="167"/>
      <c r="P180" s="167"/>
      <c r="Q180" s="168"/>
      <c r="R180" s="168"/>
      <c r="S180" s="168"/>
      <c r="T180" s="164"/>
      <c r="U180" s="166"/>
      <c r="V180" s="164"/>
      <c r="W180" s="164"/>
      <c r="X180" s="162" t="str">
        <f t="shared" si="8"/>
        <v/>
      </c>
      <c r="Y180" s="169"/>
    </row>
    <row r="181" spans="1:25" s="162" customFormat="1">
      <c r="A181" s="163">
        <f t="shared" si="9"/>
        <v>178</v>
      </c>
      <c r="B181" s="164"/>
      <c r="C181" s="164"/>
      <c r="D181" s="165"/>
      <c r="E181" s="165"/>
      <c r="F181" s="164"/>
      <c r="G181" s="166"/>
      <c r="H181" s="167"/>
      <c r="I181" s="166"/>
      <c r="J181" s="173"/>
      <c r="K181" s="170"/>
      <c r="L181" s="171"/>
      <c r="M181" s="167"/>
      <c r="N181" s="167"/>
      <c r="O181" s="167"/>
      <c r="P181" s="167"/>
      <c r="Q181" s="168"/>
      <c r="R181" s="168"/>
      <c r="S181" s="168"/>
      <c r="T181" s="164"/>
      <c r="U181" s="166"/>
      <c r="V181" s="164"/>
      <c r="W181" s="164"/>
      <c r="X181" s="162" t="str">
        <f t="shared" si="8"/>
        <v/>
      </c>
      <c r="Y181" s="169"/>
    </row>
    <row r="182" spans="1:25" s="162" customFormat="1">
      <c r="A182" s="163">
        <f t="shared" si="9"/>
        <v>179</v>
      </c>
      <c r="B182" s="164"/>
      <c r="C182" s="164"/>
      <c r="D182" s="165"/>
      <c r="E182" s="165"/>
      <c r="F182" s="164"/>
      <c r="G182" s="166"/>
      <c r="H182" s="167"/>
      <c r="I182" s="166"/>
      <c r="J182" s="173"/>
      <c r="K182" s="170"/>
      <c r="L182" s="171"/>
      <c r="M182" s="167"/>
      <c r="N182" s="167"/>
      <c r="O182" s="167"/>
      <c r="P182" s="167"/>
      <c r="Q182" s="168"/>
      <c r="R182" s="168"/>
      <c r="S182" s="168"/>
      <c r="T182" s="164"/>
      <c r="U182" s="166"/>
      <c r="V182" s="164"/>
      <c r="W182" s="164"/>
      <c r="X182" s="162" t="str">
        <f t="shared" si="8"/>
        <v/>
      </c>
      <c r="Y182" s="169"/>
    </row>
    <row r="183" spans="1:25" s="162" customFormat="1">
      <c r="A183" s="163">
        <f t="shared" si="9"/>
        <v>180</v>
      </c>
      <c r="B183" s="164"/>
      <c r="C183" s="164"/>
      <c r="D183" s="165"/>
      <c r="E183" s="165"/>
      <c r="F183" s="164"/>
      <c r="G183" s="173"/>
      <c r="H183" s="167"/>
      <c r="I183" s="166"/>
      <c r="J183" s="173"/>
      <c r="K183" s="170"/>
      <c r="L183" s="171"/>
      <c r="M183" s="167"/>
      <c r="N183" s="167"/>
      <c r="O183" s="167"/>
      <c r="P183" s="167"/>
      <c r="Q183" s="168"/>
      <c r="R183" s="168"/>
      <c r="S183" s="168"/>
      <c r="T183" s="164"/>
      <c r="U183" s="166"/>
      <c r="V183" s="164"/>
      <c r="W183" s="164"/>
      <c r="X183" s="162" t="str">
        <f t="shared" si="8"/>
        <v/>
      </c>
      <c r="Y183" s="169"/>
    </row>
    <row r="184" spans="1:25" s="162" customFormat="1">
      <c r="A184" s="163">
        <f t="shared" si="9"/>
        <v>181</v>
      </c>
      <c r="B184" s="164"/>
      <c r="C184" s="164"/>
      <c r="D184" s="165"/>
      <c r="E184" s="165"/>
      <c r="F184" s="164"/>
      <c r="G184" s="166"/>
      <c r="H184" s="167"/>
      <c r="I184" s="166"/>
      <c r="J184" s="173"/>
      <c r="K184" s="170"/>
      <c r="L184" s="171"/>
      <c r="M184" s="167"/>
      <c r="N184" s="167"/>
      <c r="O184" s="167"/>
      <c r="P184" s="167"/>
      <c r="Q184" s="168"/>
      <c r="R184" s="168"/>
      <c r="S184" s="168"/>
      <c r="T184" s="164"/>
      <c r="U184" s="166"/>
      <c r="V184" s="164"/>
      <c r="W184" s="164"/>
      <c r="X184" s="162" t="str">
        <f t="shared" si="8"/>
        <v/>
      </c>
      <c r="Y184" s="169"/>
    </row>
    <row r="185" spans="1:25" s="162" customFormat="1">
      <c r="A185" s="163">
        <f t="shared" si="9"/>
        <v>182</v>
      </c>
      <c r="B185" s="164"/>
      <c r="C185" s="164"/>
      <c r="D185" s="165"/>
      <c r="E185" s="165"/>
      <c r="F185" s="164"/>
      <c r="G185" s="173"/>
      <c r="H185" s="167"/>
      <c r="I185" s="166"/>
      <c r="J185" s="173"/>
      <c r="K185" s="170"/>
      <c r="L185" s="171"/>
      <c r="M185" s="167"/>
      <c r="N185" s="167"/>
      <c r="O185" s="167"/>
      <c r="P185" s="167"/>
      <c r="Q185" s="168"/>
      <c r="R185" s="168"/>
      <c r="S185" s="168"/>
      <c r="T185" s="164"/>
      <c r="U185" s="166"/>
      <c r="V185" s="164"/>
      <c r="W185" s="164"/>
      <c r="X185" s="162" t="str">
        <f t="shared" si="8"/>
        <v/>
      </c>
      <c r="Y185" s="169"/>
    </row>
    <row r="186" spans="1:25" s="162" customFormat="1">
      <c r="A186" s="163">
        <f t="shared" si="9"/>
        <v>183</v>
      </c>
      <c r="B186" s="164"/>
      <c r="C186" s="164"/>
      <c r="D186" s="165"/>
      <c r="E186" s="165"/>
      <c r="F186" s="164"/>
      <c r="G186" s="173"/>
      <c r="H186" s="167"/>
      <c r="I186" s="166"/>
      <c r="J186" s="173"/>
      <c r="K186" s="170"/>
      <c r="L186" s="171"/>
      <c r="M186" s="167"/>
      <c r="N186" s="167"/>
      <c r="O186" s="167"/>
      <c r="P186" s="167"/>
      <c r="Q186" s="168"/>
      <c r="R186" s="168"/>
      <c r="S186" s="168"/>
      <c r="T186" s="164"/>
      <c r="U186" s="166"/>
      <c r="V186" s="164"/>
      <c r="W186" s="164"/>
      <c r="X186" s="162" t="str">
        <f t="shared" si="8"/>
        <v/>
      </c>
      <c r="Y186" s="169"/>
    </row>
    <row r="187" spans="1:25" s="162" customFormat="1">
      <c r="A187" s="163">
        <f t="shared" si="9"/>
        <v>184</v>
      </c>
      <c r="B187" s="164"/>
      <c r="C187" s="164"/>
      <c r="D187" s="165"/>
      <c r="E187" s="165"/>
      <c r="F187" s="164"/>
      <c r="G187" s="166"/>
      <c r="H187" s="167"/>
      <c r="I187" s="166"/>
      <c r="J187" s="173"/>
      <c r="K187" s="170"/>
      <c r="L187" s="171"/>
      <c r="M187" s="167"/>
      <c r="N187" s="167"/>
      <c r="O187" s="167"/>
      <c r="P187" s="167"/>
      <c r="Q187" s="168"/>
      <c r="R187" s="168"/>
      <c r="S187" s="168"/>
      <c r="T187" s="164"/>
      <c r="U187" s="166"/>
      <c r="V187" s="164"/>
      <c r="W187" s="164"/>
      <c r="X187" s="162" t="str">
        <f t="shared" si="8"/>
        <v/>
      </c>
      <c r="Y187" s="169"/>
    </row>
    <row r="188" spans="1:25" s="162" customFormat="1">
      <c r="A188" s="163">
        <f t="shared" si="9"/>
        <v>185</v>
      </c>
      <c r="B188" s="164"/>
      <c r="C188" s="164"/>
      <c r="D188" s="165"/>
      <c r="E188" s="165"/>
      <c r="F188" s="164"/>
      <c r="G188" s="173"/>
      <c r="H188" s="167"/>
      <c r="I188" s="166"/>
      <c r="J188" s="173"/>
      <c r="K188" s="170"/>
      <c r="L188" s="171"/>
      <c r="M188" s="167"/>
      <c r="N188" s="167"/>
      <c r="O188" s="167"/>
      <c r="P188" s="167"/>
      <c r="Q188" s="168"/>
      <c r="R188" s="168"/>
      <c r="S188" s="168"/>
      <c r="T188" s="164"/>
      <c r="U188" s="166"/>
      <c r="V188" s="164"/>
      <c r="W188" s="164"/>
      <c r="X188" s="162" t="str">
        <f t="shared" si="8"/>
        <v/>
      </c>
      <c r="Y188" s="169"/>
    </row>
    <row r="189" spans="1:25" s="162" customFormat="1">
      <c r="A189" s="163">
        <f t="shared" si="9"/>
        <v>186</v>
      </c>
      <c r="B189" s="164"/>
      <c r="C189" s="164"/>
      <c r="D189" s="165"/>
      <c r="E189" s="165"/>
      <c r="F189" s="164"/>
      <c r="G189" s="166"/>
      <c r="H189" s="167"/>
      <c r="I189" s="166"/>
      <c r="J189" s="173"/>
      <c r="K189" s="170"/>
      <c r="L189" s="171"/>
      <c r="M189" s="167"/>
      <c r="N189" s="167"/>
      <c r="O189" s="167"/>
      <c r="P189" s="167"/>
      <c r="Q189" s="168"/>
      <c r="R189" s="168"/>
      <c r="S189" s="168"/>
      <c r="T189" s="164"/>
      <c r="U189" s="166"/>
      <c r="V189" s="164"/>
      <c r="W189" s="164"/>
      <c r="X189" s="162" t="str">
        <f t="shared" si="8"/>
        <v/>
      </c>
      <c r="Y189" s="169"/>
    </row>
    <row r="190" spans="1:25" s="162" customFormat="1">
      <c r="A190" s="163">
        <f t="shared" si="9"/>
        <v>187</v>
      </c>
      <c r="B190" s="164"/>
      <c r="C190" s="164"/>
      <c r="D190" s="165"/>
      <c r="E190" s="165"/>
      <c r="F190" s="164"/>
      <c r="G190" s="166"/>
      <c r="H190" s="167"/>
      <c r="I190" s="166"/>
      <c r="J190" s="173"/>
      <c r="K190" s="170"/>
      <c r="L190" s="171"/>
      <c r="M190" s="167"/>
      <c r="N190" s="167"/>
      <c r="O190" s="167"/>
      <c r="P190" s="167"/>
      <c r="Q190" s="168"/>
      <c r="R190" s="168"/>
      <c r="S190" s="168"/>
      <c r="T190" s="164"/>
      <c r="U190" s="166"/>
      <c r="V190" s="164"/>
      <c r="W190" s="164"/>
      <c r="X190" s="162" t="str">
        <f t="shared" si="8"/>
        <v/>
      </c>
      <c r="Y190" s="169"/>
    </row>
    <row r="191" spans="1:25" s="162" customFormat="1">
      <c r="A191" s="163">
        <f t="shared" si="9"/>
        <v>188</v>
      </c>
      <c r="B191" s="164"/>
      <c r="C191" s="164"/>
      <c r="D191" s="165"/>
      <c r="E191" s="165"/>
      <c r="F191" s="164"/>
      <c r="G191" s="166"/>
      <c r="H191" s="167"/>
      <c r="I191" s="166"/>
      <c r="J191" s="173"/>
      <c r="K191" s="170"/>
      <c r="L191" s="171"/>
      <c r="M191" s="167"/>
      <c r="N191" s="167"/>
      <c r="O191" s="167"/>
      <c r="P191" s="167"/>
      <c r="Q191" s="168"/>
      <c r="R191" s="168"/>
      <c r="S191" s="168"/>
      <c r="T191" s="164"/>
      <c r="U191" s="166"/>
      <c r="V191" s="164"/>
      <c r="W191" s="164"/>
      <c r="X191" s="162" t="str">
        <f t="shared" si="8"/>
        <v/>
      </c>
      <c r="Y191" s="169"/>
    </row>
    <row r="192" spans="1:25" s="162" customFormat="1">
      <c r="A192" s="163">
        <f t="shared" si="9"/>
        <v>189</v>
      </c>
      <c r="B192" s="164"/>
      <c r="C192" s="164"/>
      <c r="D192" s="165"/>
      <c r="E192" s="165"/>
      <c r="F192" s="164"/>
      <c r="G192" s="166"/>
      <c r="H192" s="167"/>
      <c r="I192" s="166"/>
      <c r="J192" s="173"/>
      <c r="K192" s="170"/>
      <c r="L192" s="171"/>
      <c r="M192" s="167"/>
      <c r="N192" s="167"/>
      <c r="O192" s="167"/>
      <c r="P192" s="167"/>
      <c r="Q192" s="168"/>
      <c r="R192" s="168"/>
      <c r="S192" s="168"/>
      <c r="T192" s="164"/>
      <c r="U192" s="166"/>
      <c r="V192" s="164"/>
      <c r="W192" s="164"/>
      <c r="X192" s="162" t="str">
        <f t="shared" si="8"/>
        <v/>
      </c>
      <c r="Y192" s="169"/>
    </row>
    <row r="193" spans="1:25" s="162" customFormat="1">
      <c r="A193" s="163">
        <f t="shared" si="9"/>
        <v>190</v>
      </c>
      <c r="B193" s="164"/>
      <c r="C193" s="164"/>
      <c r="D193" s="165"/>
      <c r="E193" s="165"/>
      <c r="F193" s="164"/>
      <c r="G193" s="166"/>
      <c r="H193" s="167"/>
      <c r="I193" s="166"/>
      <c r="J193" s="173"/>
      <c r="K193" s="170"/>
      <c r="L193" s="171"/>
      <c r="M193" s="167"/>
      <c r="N193" s="167"/>
      <c r="O193" s="167"/>
      <c r="P193" s="167"/>
      <c r="Q193" s="168"/>
      <c r="R193" s="168"/>
      <c r="S193" s="168"/>
      <c r="T193" s="164"/>
      <c r="U193" s="166"/>
      <c r="V193" s="164"/>
      <c r="W193" s="164"/>
      <c r="X193" s="162" t="str">
        <f t="shared" si="8"/>
        <v/>
      </c>
      <c r="Y193" s="169"/>
    </row>
    <row r="194" spans="1:25" s="162" customFormat="1">
      <c r="A194" s="163">
        <f t="shared" si="9"/>
        <v>191</v>
      </c>
      <c r="B194" s="164"/>
      <c r="C194" s="164"/>
      <c r="D194" s="165"/>
      <c r="E194" s="165"/>
      <c r="F194" s="164"/>
      <c r="G194" s="173"/>
      <c r="H194" s="167"/>
      <c r="I194" s="166"/>
      <c r="J194" s="173"/>
      <c r="K194" s="170"/>
      <c r="L194" s="171"/>
      <c r="M194" s="167"/>
      <c r="N194" s="167"/>
      <c r="O194" s="167"/>
      <c r="P194" s="167"/>
      <c r="Q194" s="168"/>
      <c r="R194" s="168"/>
      <c r="S194" s="168"/>
      <c r="T194" s="164"/>
      <c r="U194" s="166"/>
      <c r="V194" s="164"/>
      <c r="W194" s="164"/>
      <c r="X194" s="162" t="str">
        <f t="shared" si="8"/>
        <v/>
      </c>
      <c r="Y194" s="169"/>
    </row>
    <row r="195" spans="1:25" s="162" customFormat="1">
      <c r="A195" s="163">
        <f t="shared" si="9"/>
        <v>192</v>
      </c>
      <c r="B195" s="164"/>
      <c r="C195" s="164"/>
      <c r="D195" s="165"/>
      <c r="E195" s="165"/>
      <c r="F195" s="164"/>
      <c r="G195" s="166"/>
      <c r="H195" s="167"/>
      <c r="I195" s="166"/>
      <c r="J195" s="173"/>
      <c r="K195" s="170"/>
      <c r="L195" s="171"/>
      <c r="M195" s="167"/>
      <c r="N195" s="167"/>
      <c r="O195" s="167"/>
      <c r="P195" s="167"/>
      <c r="Q195" s="168"/>
      <c r="R195" s="168"/>
      <c r="S195" s="168"/>
      <c r="T195" s="164"/>
      <c r="U195" s="166"/>
      <c r="V195" s="164"/>
      <c r="W195" s="164"/>
      <c r="X195" s="162" t="str">
        <f t="shared" si="8"/>
        <v/>
      </c>
      <c r="Y195" s="169"/>
    </row>
    <row r="196" spans="1:25" s="162" customFormat="1">
      <c r="A196" s="163">
        <f t="shared" si="9"/>
        <v>193</v>
      </c>
      <c r="B196" s="164"/>
      <c r="C196" s="164"/>
      <c r="D196" s="165"/>
      <c r="E196" s="165"/>
      <c r="F196" s="164"/>
      <c r="G196" s="166"/>
      <c r="H196" s="167"/>
      <c r="I196" s="166"/>
      <c r="J196" s="173"/>
      <c r="K196" s="170"/>
      <c r="L196" s="171"/>
      <c r="M196" s="167"/>
      <c r="N196" s="167"/>
      <c r="O196" s="167"/>
      <c r="P196" s="167"/>
      <c r="Q196" s="168"/>
      <c r="R196" s="168"/>
      <c r="S196" s="168"/>
      <c r="T196" s="164"/>
      <c r="U196" s="166"/>
      <c r="V196" s="164"/>
      <c r="W196" s="164"/>
      <c r="X196" s="162" t="str">
        <f t="shared" ref="X196:X232" si="10">G196&amp;IF(ISBLANK(W196),IF(ISBLANK(T196),"","修正"),"完了")</f>
        <v/>
      </c>
      <c r="Y196" s="169"/>
    </row>
    <row r="197" spans="1:25" s="162" customFormat="1">
      <c r="A197" s="163">
        <f t="shared" si="9"/>
        <v>194</v>
      </c>
      <c r="B197" s="164"/>
      <c r="C197" s="164"/>
      <c r="D197" s="165"/>
      <c r="E197" s="165"/>
      <c r="F197" s="164"/>
      <c r="G197" s="166"/>
      <c r="H197" s="167"/>
      <c r="I197" s="166"/>
      <c r="J197" s="173"/>
      <c r="K197" s="170"/>
      <c r="L197" s="171"/>
      <c r="M197" s="167"/>
      <c r="N197" s="167"/>
      <c r="O197" s="167"/>
      <c r="P197" s="167"/>
      <c r="Q197" s="168"/>
      <c r="R197" s="168"/>
      <c r="S197" s="168"/>
      <c r="T197" s="164"/>
      <c r="U197" s="166"/>
      <c r="V197" s="164"/>
      <c r="W197" s="164"/>
      <c r="X197" s="162" t="str">
        <f t="shared" si="10"/>
        <v/>
      </c>
      <c r="Y197" s="169"/>
    </row>
    <row r="198" spans="1:25" s="162" customFormat="1">
      <c r="A198" s="163">
        <f t="shared" si="9"/>
        <v>195</v>
      </c>
      <c r="B198" s="164"/>
      <c r="C198" s="164"/>
      <c r="D198" s="165"/>
      <c r="E198" s="165"/>
      <c r="F198" s="164"/>
      <c r="G198" s="166"/>
      <c r="H198" s="167"/>
      <c r="I198" s="166"/>
      <c r="J198" s="173"/>
      <c r="K198" s="170"/>
      <c r="L198" s="171"/>
      <c r="M198" s="167"/>
      <c r="N198" s="167"/>
      <c r="O198" s="167"/>
      <c r="P198" s="167"/>
      <c r="Q198" s="168"/>
      <c r="R198" s="168"/>
      <c r="S198" s="168"/>
      <c r="T198" s="164"/>
      <c r="U198" s="166"/>
      <c r="V198" s="164"/>
      <c r="W198" s="164"/>
      <c r="X198" s="162" t="str">
        <f t="shared" si="10"/>
        <v/>
      </c>
      <c r="Y198" s="169"/>
    </row>
    <row r="199" spans="1:25" s="162" customFormat="1">
      <c r="A199" s="163">
        <f t="shared" si="9"/>
        <v>196</v>
      </c>
      <c r="B199" s="164"/>
      <c r="C199" s="164"/>
      <c r="D199" s="165"/>
      <c r="E199" s="165"/>
      <c r="F199" s="164"/>
      <c r="G199" s="166"/>
      <c r="H199" s="167"/>
      <c r="I199" s="166"/>
      <c r="J199" s="173"/>
      <c r="K199" s="170"/>
      <c r="L199" s="171"/>
      <c r="M199" s="167"/>
      <c r="N199" s="167"/>
      <c r="O199" s="167"/>
      <c r="P199" s="167"/>
      <c r="Q199" s="168"/>
      <c r="R199" s="168"/>
      <c r="S199" s="168"/>
      <c r="T199" s="164"/>
      <c r="U199" s="166"/>
      <c r="V199" s="164"/>
      <c r="W199" s="164"/>
      <c r="X199" s="162" t="str">
        <f t="shared" si="10"/>
        <v/>
      </c>
      <c r="Y199" s="169"/>
    </row>
    <row r="200" spans="1:25" s="162" customFormat="1">
      <c r="A200" s="163">
        <f t="shared" si="9"/>
        <v>197</v>
      </c>
      <c r="B200" s="164"/>
      <c r="C200" s="164"/>
      <c r="D200" s="165"/>
      <c r="E200" s="165"/>
      <c r="F200" s="164"/>
      <c r="G200" s="166"/>
      <c r="H200" s="167"/>
      <c r="I200" s="166"/>
      <c r="J200" s="173"/>
      <c r="K200" s="170"/>
      <c r="L200" s="171"/>
      <c r="M200" s="167"/>
      <c r="N200" s="167"/>
      <c r="O200" s="167"/>
      <c r="P200" s="167"/>
      <c r="Q200" s="168"/>
      <c r="R200" s="168"/>
      <c r="S200" s="168"/>
      <c r="T200" s="164"/>
      <c r="U200" s="166"/>
      <c r="V200" s="164"/>
      <c r="W200" s="164"/>
      <c r="X200" s="162" t="str">
        <f t="shared" si="10"/>
        <v/>
      </c>
      <c r="Y200" s="169"/>
    </row>
    <row r="201" spans="1:25" s="162" customFormat="1">
      <c r="A201" s="163">
        <f t="shared" si="9"/>
        <v>198</v>
      </c>
      <c r="B201" s="164"/>
      <c r="C201" s="164"/>
      <c r="D201" s="165"/>
      <c r="E201" s="165"/>
      <c r="F201" s="164"/>
      <c r="G201" s="166"/>
      <c r="H201" s="167"/>
      <c r="I201" s="166"/>
      <c r="J201" s="173"/>
      <c r="K201" s="170"/>
      <c r="L201" s="171"/>
      <c r="M201" s="167"/>
      <c r="N201" s="167"/>
      <c r="O201" s="167"/>
      <c r="P201" s="167"/>
      <c r="Q201" s="168"/>
      <c r="R201" s="168"/>
      <c r="S201" s="168"/>
      <c r="T201" s="164"/>
      <c r="U201" s="166"/>
      <c r="V201" s="164"/>
      <c r="W201" s="164"/>
      <c r="X201" s="162" t="str">
        <f t="shared" si="10"/>
        <v/>
      </c>
      <c r="Y201" s="169"/>
    </row>
    <row r="202" spans="1:25" s="162" customFormat="1">
      <c r="A202" s="163">
        <f t="shared" si="9"/>
        <v>199</v>
      </c>
      <c r="B202" s="164"/>
      <c r="C202" s="164"/>
      <c r="D202" s="165"/>
      <c r="E202" s="165"/>
      <c r="F202" s="164"/>
      <c r="G202" s="166"/>
      <c r="H202" s="167"/>
      <c r="I202" s="166"/>
      <c r="J202" s="173"/>
      <c r="K202" s="170"/>
      <c r="L202" s="171"/>
      <c r="M202" s="167"/>
      <c r="N202" s="167"/>
      <c r="O202" s="167"/>
      <c r="P202" s="167"/>
      <c r="Q202" s="168"/>
      <c r="R202" s="168"/>
      <c r="S202" s="168"/>
      <c r="T202" s="164"/>
      <c r="U202" s="166"/>
      <c r="V202" s="164"/>
      <c r="W202" s="164"/>
      <c r="X202" s="162" t="str">
        <f t="shared" si="10"/>
        <v/>
      </c>
      <c r="Y202" s="169"/>
    </row>
    <row r="203" spans="1:25" s="162" customFormat="1">
      <c r="A203" s="163">
        <f t="shared" si="9"/>
        <v>200</v>
      </c>
      <c r="B203" s="164"/>
      <c r="C203" s="164"/>
      <c r="D203" s="165"/>
      <c r="E203" s="165"/>
      <c r="F203" s="164"/>
      <c r="G203" s="166"/>
      <c r="H203" s="167"/>
      <c r="I203" s="166"/>
      <c r="J203" s="173"/>
      <c r="K203" s="170"/>
      <c r="L203" s="171"/>
      <c r="M203" s="167"/>
      <c r="N203" s="167"/>
      <c r="O203" s="167"/>
      <c r="P203" s="167"/>
      <c r="Q203" s="168"/>
      <c r="R203" s="168"/>
      <c r="S203" s="168"/>
      <c r="T203" s="164"/>
      <c r="U203" s="166"/>
      <c r="V203" s="164"/>
      <c r="W203" s="164"/>
      <c r="X203" s="162" t="str">
        <f t="shared" si="10"/>
        <v/>
      </c>
      <c r="Y203" s="169"/>
    </row>
    <row r="204" spans="1:25" s="162" customFormat="1">
      <c r="A204" s="163">
        <f t="shared" si="9"/>
        <v>201</v>
      </c>
      <c r="B204" s="164"/>
      <c r="C204" s="164"/>
      <c r="D204" s="165"/>
      <c r="E204" s="165"/>
      <c r="F204" s="164"/>
      <c r="G204" s="166"/>
      <c r="H204" s="167"/>
      <c r="I204" s="166"/>
      <c r="J204" s="173"/>
      <c r="K204" s="170"/>
      <c r="L204" s="171"/>
      <c r="M204" s="167"/>
      <c r="N204" s="167"/>
      <c r="O204" s="167"/>
      <c r="P204" s="167"/>
      <c r="Q204" s="168"/>
      <c r="R204" s="168"/>
      <c r="S204" s="168"/>
      <c r="T204" s="164"/>
      <c r="U204" s="166"/>
      <c r="V204" s="164"/>
      <c r="W204" s="164"/>
      <c r="X204" s="162" t="str">
        <f t="shared" si="10"/>
        <v/>
      </c>
      <c r="Y204" s="169"/>
    </row>
    <row r="205" spans="1:25" s="162" customFormat="1">
      <c r="A205" s="163">
        <f t="shared" si="9"/>
        <v>202</v>
      </c>
      <c r="B205" s="164"/>
      <c r="C205" s="164"/>
      <c r="D205" s="165"/>
      <c r="E205" s="165"/>
      <c r="F205" s="164"/>
      <c r="G205" s="166"/>
      <c r="H205" s="167"/>
      <c r="I205" s="166"/>
      <c r="J205" s="173"/>
      <c r="K205" s="170"/>
      <c r="L205" s="171"/>
      <c r="M205" s="167"/>
      <c r="N205" s="167"/>
      <c r="O205" s="167"/>
      <c r="P205" s="167"/>
      <c r="Q205" s="168"/>
      <c r="R205" s="168"/>
      <c r="S205" s="168"/>
      <c r="T205" s="164"/>
      <c r="U205" s="166"/>
      <c r="V205" s="164"/>
      <c r="W205" s="164"/>
      <c r="X205" s="162" t="str">
        <f t="shared" si="10"/>
        <v/>
      </c>
      <c r="Y205" s="169"/>
    </row>
    <row r="206" spans="1:25" s="162" customFormat="1">
      <c r="A206" s="163">
        <f t="shared" si="9"/>
        <v>203</v>
      </c>
      <c r="B206" s="164"/>
      <c r="C206" s="164"/>
      <c r="D206" s="165"/>
      <c r="E206" s="165"/>
      <c r="F206" s="164"/>
      <c r="G206" s="166"/>
      <c r="H206" s="167"/>
      <c r="I206" s="166"/>
      <c r="J206" s="173"/>
      <c r="K206" s="170"/>
      <c r="L206" s="171"/>
      <c r="M206" s="167"/>
      <c r="N206" s="167"/>
      <c r="O206" s="167"/>
      <c r="P206" s="167"/>
      <c r="Q206" s="168"/>
      <c r="R206" s="168"/>
      <c r="S206" s="168"/>
      <c r="T206" s="164"/>
      <c r="U206" s="166"/>
      <c r="V206" s="164"/>
      <c r="W206" s="164"/>
      <c r="X206" s="162" t="str">
        <f t="shared" si="10"/>
        <v/>
      </c>
      <c r="Y206" s="169"/>
    </row>
    <row r="207" spans="1:25" s="162" customFormat="1">
      <c r="A207" s="163">
        <f t="shared" si="9"/>
        <v>204</v>
      </c>
      <c r="B207" s="164"/>
      <c r="C207" s="164"/>
      <c r="D207" s="165"/>
      <c r="E207" s="165"/>
      <c r="F207" s="164"/>
      <c r="G207" s="166"/>
      <c r="H207" s="167"/>
      <c r="I207" s="166"/>
      <c r="J207" s="173"/>
      <c r="K207" s="170"/>
      <c r="L207" s="171"/>
      <c r="M207" s="167"/>
      <c r="N207" s="167"/>
      <c r="O207" s="167"/>
      <c r="P207" s="167"/>
      <c r="Q207" s="168"/>
      <c r="R207" s="168"/>
      <c r="S207" s="168"/>
      <c r="T207" s="164"/>
      <c r="U207" s="166"/>
      <c r="V207" s="164"/>
      <c r="W207" s="164"/>
      <c r="X207" s="162" t="str">
        <f t="shared" si="10"/>
        <v/>
      </c>
      <c r="Y207" s="169"/>
    </row>
    <row r="208" spans="1:25" s="162" customFormat="1">
      <c r="A208" s="163">
        <f t="shared" si="9"/>
        <v>205</v>
      </c>
      <c r="B208" s="164"/>
      <c r="C208" s="164"/>
      <c r="D208" s="165"/>
      <c r="E208" s="165"/>
      <c r="F208" s="164"/>
      <c r="G208" s="173"/>
      <c r="H208" s="167"/>
      <c r="I208" s="166"/>
      <c r="J208" s="173"/>
      <c r="K208" s="170"/>
      <c r="L208" s="171"/>
      <c r="M208" s="167"/>
      <c r="N208" s="167"/>
      <c r="O208" s="167"/>
      <c r="P208" s="167"/>
      <c r="Q208" s="168"/>
      <c r="R208" s="168"/>
      <c r="S208" s="168"/>
      <c r="T208" s="164"/>
      <c r="U208" s="166"/>
      <c r="V208" s="164"/>
      <c r="W208" s="164"/>
      <c r="X208" s="162" t="str">
        <f t="shared" si="10"/>
        <v/>
      </c>
      <c r="Y208" s="169"/>
    </row>
    <row r="209" spans="1:25" s="162" customFormat="1">
      <c r="A209" s="163">
        <f t="shared" si="9"/>
        <v>206</v>
      </c>
      <c r="B209" s="164"/>
      <c r="C209" s="164"/>
      <c r="D209" s="165"/>
      <c r="E209" s="165"/>
      <c r="F209" s="164"/>
      <c r="G209" s="173"/>
      <c r="H209" s="167"/>
      <c r="I209" s="166"/>
      <c r="J209" s="173"/>
      <c r="K209" s="170"/>
      <c r="L209" s="171"/>
      <c r="M209" s="167"/>
      <c r="N209" s="167"/>
      <c r="O209" s="167"/>
      <c r="P209" s="167"/>
      <c r="Q209" s="168"/>
      <c r="R209" s="168"/>
      <c r="S209" s="168"/>
      <c r="T209" s="164"/>
      <c r="U209" s="166"/>
      <c r="V209" s="164"/>
      <c r="W209" s="164"/>
      <c r="X209" s="162" t="str">
        <f t="shared" si="10"/>
        <v/>
      </c>
      <c r="Y209" s="169"/>
    </row>
    <row r="210" spans="1:25" s="162" customFormat="1">
      <c r="A210" s="163">
        <f t="shared" si="9"/>
        <v>207</v>
      </c>
      <c r="B210" s="164"/>
      <c r="C210" s="164"/>
      <c r="D210" s="165"/>
      <c r="E210" s="165"/>
      <c r="F210" s="164"/>
      <c r="G210" s="166"/>
      <c r="H210" s="167"/>
      <c r="I210" s="166"/>
      <c r="J210" s="173"/>
      <c r="K210" s="170"/>
      <c r="L210" s="171"/>
      <c r="M210" s="167"/>
      <c r="N210" s="167"/>
      <c r="O210" s="167"/>
      <c r="P210" s="167"/>
      <c r="Q210" s="168"/>
      <c r="R210" s="168"/>
      <c r="S210" s="168"/>
      <c r="T210" s="164"/>
      <c r="U210" s="166"/>
      <c r="V210" s="164"/>
      <c r="W210" s="164"/>
      <c r="X210" s="162" t="str">
        <f t="shared" si="10"/>
        <v/>
      </c>
      <c r="Y210" s="169"/>
    </row>
    <row r="211" spans="1:25" s="162" customFormat="1">
      <c r="A211" s="163">
        <f t="shared" si="9"/>
        <v>208</v>
      </c>
      <c r="B211" s="164"/>
      <c r="C211" s="164"/>
      <c r="D211" s="165"/>
      <c r="E211" s="165"/>
      <c r="F211" s="164"/>
      <c r="G211" s="166"/>
      <c r="H211" s="167"/>
      <c r="I211" s="166"/>
      <c r="J211" s="173"/>
      <c r="K211" s="170"/>
      <c r="L211" s="171"/>
      <c r="M211" s="167"/>
      <c r="N211" s="167"/>
      <c r="O211" s="167"/>
      <c r="P211" s="167"/>
      <c r="Q211" s="168"/>
      <c r="R211" s="168"/>
      <c r="S211" s="168"/>
      <c r="T211" s="164"/>
      <c r="U211" s="166"/>
      <c r="V211" s="164"/>
      <c r="W211" s="164"/>
      <c r="X211" s="162" t="str">
        <f t="shared" si="10"/>
        <v/>
      </c>
      <c r="Y211" s="169"/>
    </row>
    <row r="212" spans="1:25" s="162" customFormat="1">
      <c r="A212" s="163">
        <f t="shared" si="9"/>
        <v>209</v>
      </c>
      <c r="B212" s="164"/>
      <c r="C212" s="164"/>
      <c r="D212" s="165"/>
      <c r="E212" s="165"/>
      <c r="F212" s="164"/>
      <c r="G212" s="166"/>
      <c r="H212" s="167"/>
      <c r="I212" s="166"/>
      <c r="J212" s="173"/>
      <c r="K212" s="170"/>
      <c r="L212" s="171"/>
      <c r="M212" s="167"/>
      <c r="N212" s="167"/>
      <c r="O212" s="167"/>
      <c r="P212" s="167"/>
      <c r="Q212" s="168"/>
      <c r="R212" s="168"/>
      <c r="S212" s="168"/>
      <c r="T212" s="164"/>
      <c r="U212" s="166"/>
      <c r="V212" s="164"/>
      <c r="W212" s="164"/>
      <c r="X212" s="162" t="str">
        <f t="shared" si="10"/>
        <v/>
      </c>
      <c r="Y212" s="169"/>
    </row>
    <row r="213" spans="1:25" s="162" customFormat="1">
      <c r="A213" s="163">
        <f t="shared" si="9"/>
        <v>210</v>
      </c>
      <c r="B213" s="164"/>
      <c r="C213" s="164"/>
      <c r="D213" s="165"/>
      <c r="E213" s="165"/>
      <c r="F213" s="164"/>
      <c r="G213" s="166"/>
      <c r="H213" s="167"/>
      <c r="I213" s="166"/>
      <c r="J213" s="173"/>
      <c r="K213" s="170"/>
      <c r="L213" s="171"/>
      <c r="M213" s="167"/>
      <c r="N213" s="167"/>
      <c r="O213" s="167"/>
      <c r="P213" s="167"/>
      <c r="Q213" s="168"/>
      <c r="R213" s="168"/>
      <c r="S213" s="168"/>
      <c r="T213" s="164"/>
      <c r="U213" s="166"/>
      <c r="V213" s="164"/>
      <c r="W213" s="164"/>
      <c r="X213" s="162" t="str">
        <f t="shared" si="10"/>
        <v/>
      </c>
      <c r="Y213" s="169"/>
    </row>
    <row r="214" spans="1:25" s="162" customFormat="1">
      <c r="A214" s="163">
        <f t="shared" si="9"/>
        <v>211</v>
      </c>
      <c r="B214" s="164"/>
      <c r="C214" s="164"/>
      <c r="D214" s="165"/>
      <c r="E214" s="165"/>
      <c r="F214" s="164"/>
      <c r="G214" s="166"/>
      <c r="H214" s="167"/>
      <c r="I214" s="166"/>
      <c r="J214" s="173"/>
      <c r="K214" s="170"/>
      <c r="L214" s="171"/>
      <c r="M214" s="167"/>
      <c r="N214" s="167"/>
      <c r="O214" s="167"/>
      <c r="P214" s="167"/>
      <c r="Q214" s="168"/>
      <c r="R214" s="168"/>
      <c r="S214" s="168"/>
      <c r="T214" s="164"/>
      <c r="U214" s="166"/>
      <c r="V214" s="164"/>
      <c r="W214" s="164"/>
      <c r="X214" s="162" t="str">
        <f t="shared" si="10"/>
        <v/>
      </c>
      <c r="Y214" s="169"/>
    </row>
    <row r="215" spans="1:25" s="162" customFormat="1">
      <c r="A215" s="163">
        <f t="shared" si="9"/>
        <v>212</v>
      </c>
      <c r="B215" s="164"/>
      <c r="C215" s="164"/>
      <c r="D215" s="165"/>
      <c r="E215" s="165"/>
      <c r="F215" s="164"/>
      <c r="G215" s="166"/>
      <c r="H215" s="167"/>
      <c r="I215" s="166"/>
      <c r="J215" s="173"/>
      <c r="K215" s="170"/>
      <c r="L215" s="171"/>
      <c r="M215" s="167"/>
      <c r="N215" s="167"/>
      <c r="O215" s="167"/>
      <c r="P215" s="167"/>
      <c r="Q215" s="168"/>
      <c r="R215" s="168"/>
      <c r="S215" s="168"/>
      <c r="T215" s="164"/>
      <c r="U215" s="166"/>
      <c r="V215" s="164"/>
      <c r="W215" s="164"/>
      <c r="X215" s="162" t="str">
        <f t="shared" si="10"/>
        <v/>
      </c>
      <c r="Y215" s="169"/>
    </row>
    <row r="216" spans="1:25" s="162" customFormat="1">
      <c r="A216" s="163">
        <f t="shared" si="9"/>
        <v>213</v>
      </c>
      <c r="B216" s="164"/>
      <c r="C216" s="164"/>
      <c r="D216" s="165"/>
      <c r="E216" s="165"/>
      <c r="F216" s="164"/>
      <c r="G216" s="166"/>
      <c r="H216" s="167"/>
      <c r="I216" s="166"/>
      <c r="J216" s="173"/>
      <c r="K216" s="170"/>
      <c r="L216" s="171"/>
      <c r="M216" s="167"/>
      <c r="N216" s="167"/>
      <c r="O216" s="167"/>
      <c r="P216" s="167"/>
      <c r="Q216" s="168"/>
      <c r="R216" s="168"/>
      <c r="S216" s="168"/>
      <c r="T216" s="164"/>
      <c r="U216" s="166"/>
      <c r="V216" s="164"/>
      <c r="W216" s="164"/>
      <c r="X216" s="162" t="str">
        <f t="shared" si="10"/>
        <v/>
      </c>
      <c r="Y216" s="169"/>
    </row>
    <row r="217" spans="1:25" s="162" customFormat="1">
      <c r="A217" s="163">
        <f t="shared" si="9"/>
        <v>214</v>
      </c>
      <c r="B217" s="164"/>
      <c r="C217" s="164"/>
      <c r="D217" s="165"/>
      <c r="E217" s="165"/>
      <c r="F217" s="164"/>
      <c r="G217" s="166"/>
      <c r="H217" s="167"/>
      <c r="I217" s="166"/>
      <c r="J217" s="173"/>
      <c r="K217" s="170"/>
      <c r="L217" s="171"/>
      <c r="M217" s="167"/>
      <c r="N217" s="167"/>
      <c r="O217" s="167"/>
      <c r="P217" s="167"/>
      <c r="Q217" s="168"/>
      <c r="R217" s="168"/>
      <c r="S217" s="168"/>
      <c r="T217" s="164"/>
      <c r="U217" s="166"/>
      <c r="V217" s="164"/>
      <c r="W217" s="164"/>
      <c r="X217" s="162" t="str">
        <f t="shared" si="10"/>
        <v/>
      </c>
      <c r="Y217" s="169"/>
    </row>
    <row r="218" spans="1:25" s="162" customFormat="1">
      <c r="A218" s="163">
        <f t="shared" si="9"/>
        <v>215</v>
      </c>
      <c r="B218" s="164"/>
      <c r="C218" s="164"/>
      <c r="D218" s="165"/>
      <c r="E218" s="165"/>
      <c r="F218" s="164"/>
      <c r="G218" s="166"/>
      <c r="H218" s="167"/>
      <c r="I218" s="166"/>
      <c r="J218" s="173"/>
      <c r="K218" s="170"/>
      <c r="L218" s="171"/>
      <c r="M218" s="167"/>
      <c r="N218" s="167"/>
      <c r="O218" s="167"/>
      <c r="P218" s="167"/>
      <c r="Q218" s="168"/>
      <c r="R218" s="168"/>
      <c r="S218" s="168"/>
      <c r="T218" s="164"/>
      <c r="U218" s="166"/>
      <c r="V218" s="164"/>
      <c r="W218" s="164"/>
      <c r="X218" s="162" t="str">
        <f t="shared" si="10"/>
        <v/>
      </c>
      <c r="Y218" s="169"/>
    </row>
    <row r="219" spans="1:25" s="162" customFormat="1">
      <c r="A219" s="163">
        <f t="shared" si="9"/>
        <v>216</v>
      </c>
      <c r="B219" s="164"/>
      <c r="C219" s="164"/>
      <c r="D219" s="165"/>
      <c r="E219" s="165"/>
      <c r="F219" s="164"/>
      <c r="G219" s="173"/>
      <c r="H219" s="167"/>
      <c r="I219" s="166"/>
      <c r="J219" s="173"/>
      <c r="K219" s="170"/>
      <c r="L219" s="171"/>
      <c r="M219" s="167"/>
      <c r="N219" s="167"/>
      <c r="O219" s="167"/>
      <c r="P219" s="167"/>
      <c r="Q219" s="168"/>
      <c r="R219" s="168"/>
      <c r="S219" s="168"/>
      <c r="T219" s="164"/>
      <c r="U219" s="166"/>
      <c r="V219" s="164"/>
      <c r="W219" s="164"/>
      <c r="X219" s="162" t="str">
        <f t="shared" si="10"/>
        <v/>
      </c>
      <c r="Y219" s="169"/>
    </row>
    <row r="220" spans="1:25" s="162" customFormat="1">
      <c r="A220" s="163">
        <f t="shared" si="9"/>
        <v>217</v>
      </c>
      <c r="B220" s="164"/>
      <c r="C220" s="164"/>
      <c r="D220" s="165"/>
      <c r="E220" s="165"/>
      <c r="F220" s="164"/>
      <c r="G220" s="173"/>
      <c r="H220" s="167"/>
      <c r="I220" s="166"/>
      <c r="J220" s="173"/>
      <c r="K220" s="170"/>
      <c r="L220" s="171"/>
      <c r="M220" s="167"/>
      <c r="N220" s="167"/>
      <c r="O220" s="167"/>
      <c r="P220" s="167"/>
      <c r="Q220" s="168"/>
      <c r="R220" s="168"/>
      <c r="S220" s="168"/>
      <c r="T220" s="164"/>
      <c r="U220" s="166"/>
      <c r="V220" s="164"/>
      <c r="W220" s="164"/>
      <c r="X220" s="162" t="str">
        <f t="shared" si="10"/>
        <v/>
      </c>
      <c r="Y220" s="169"/>
    </row>
    <row r="221" spans="1:25" s="162" customFormat="1">
      <c r="A221" s="163">
        <f t="shared" si="9"/>
        <v>218</v>
      </c>
      <c r="B221" s="164"/>
      <c r="C221" s="164"/>
      <c r="D221" s="165"/>
      <c r="E221" s="165"/>
      <c r="F221" s="164"/>
      <c r="G221" s="166"/>
      <c r="H221" s="167"/>
      <c r="I221" s="166"/>
      <c r="J221" s="173"/>
      <c r="K221" s="170"/>
      <c r="L221" s="171"/>
      <c r="M221" s="167"/>
      <c r="N221" s="167"/>
      <c r="O221" s="167"/>
      <c r="P221" s="167"/>
      <c r="Q221" s="168"/>
      <c r="R221" s="168"/>
      <c r="S221" s="168"/>
      <c r="T221" s="164"/>
      <c r="U221" s="166"/>
      <c r="V221" s="164"/>
      <c r="W221" s="164"/>
      <c r="X221" s="162" t="str">
        <f t="shared" si="10"/>
        <v/>
      </c>
      <c r="Y221" s="169"/>
    </row>
    <row r="222" spans="1:25" s="162" customFormat="1">
      <c r="A222" s="163">
        <f t="shared" si="9"/>
        <v>219</v>
      </c>
      <c r="B222" s="164"/>
      <c r="C222" s="164"/>
      <c r="D222" s="165"/>
      <c r="E222" s="165"/>
      <c r="F222" s="164"/>
      <c r="G222" s="166"/>
      <c r="H222" s="167"/>
      <c r="I222" s="166"/>
      <c r="J222" s="173"/>
      <c r="K222" s="170"/>
      <c r="L222" s="171"/>
      <c r="M222" s="167"/>
      <c r="N222" s="167"/>
      <c r="O222" s="167"/>
      <c r="P222" s="167"/>
      <c r="Q222" s="168"/>
      <c r="R222" s="168"/>
      <c r="S222" s="168"/>
      <c r="T222" s="164"/>
      <c r="U222" s="166"/>
      <c r="V222" s="164"/>
      <c r="W222" s="164"/>
      <c r="X222" s="162" t="str">
        <f t="shared" si="10"/>
        <v/>
      </c>
      <c r="Y222" s="169"/>
    </row>
    <row r="223" spans="1:25" s="162" customFormat="1">
      <c r="A223" s="163">
        <f t="shared" si="9"/>
        <v>220</v>
      </c>
      <c r="B223" s="164"/>
      <c r="C223" s="164"/>
      <c r="D223" s="165"/>
      <c r="E223" s="165"/>
      <c r="F223" s="164"/>
      <c r="G223" s="173"/>
      <c r="H223" s="167"/>
      <c r="I223" s="166"/>
      <c r="J223" s="173"/>
      <c r="K223" s="170"/>
      <c r="L223" s="171"/>
      <c r="M223" s="167"/>
      <c r="N223" s="167"/>
      <c r="O223" s="167"/>
      <c r="P223" s="167"/>
      <c r="Q223" s="168"/>
      <c r="R223" s="168"/>
      <c r="S223" s="168"/>
      <c r="T223" s="164"/>
      <c r="U223" s="166"/>
      <c r="V223" s="164"/>
      <c r="W223" s="164"/>
      <c r="X223" s="162" t="str">
        <f t="shared" si="10"/>
        <v/>
      </c>
      <c r="Y223" s="169"/>
    </row>
    <row r="224" spans="1:25" s="162" customFormat="1">
      <c r="A224" s="163">
        <f t="shared" si="9"/>
        <v>221</v>
      </c>
      <c r="B224" s="164"/>
      <c r="C224" s="164"/>
      <c r="D224" s="165"/>
      <c r="E224" s="165"/>
      <c r="F224" s="164"/>
      <c r="G224" s="166"/>
      <c r="H224" s="167"/>
      <c r="I224" s="166"/>
      <c r="J224" s="173"/>
      <c r="K224" s="170"/>
      <c r="L224" s="171"/>
      <c r="M224" s="167"/>
      <c r="N224" s="167"/>
      <c r="O224" s="167"/>
      <c r="P224" s="167"/>
      <c r="Q224" s="168"/>
      <c r="R224" s="168"/>
      <c r="S224" s="168"/>
      <c r="T224" s="164"/>
      <c r="U224" s="166"/>
      <c r="V224" s="164"/>
      <c r="W224" s="164"/>
      <c r="X224" s="162" t="str">
        <f t="shared" si="10"/>
        <v/>
      </c>
      <c r="Y224" s="169"/>
    </row>
    <row r="225" spans="1:25" s="162" customFormat="1">
      <c r="A225" s="163">
        <f t="shared" si="9"/>
        <v>222</v>
      </c>
      <c r="B225" s="164"/>
      <c r="C225" s="164"/>
      <c r="D225" s="165"/>
      <c r="E225" s="165"/>
      <c r="F225" s="164"/>
      <c r="G225" s="166"/>
      <c r="H225" s="167"/>
      <c r="I225" s="166"/>
      <c r="J225" s="173"/>
      <c r="K225" s="174"/>
      <c r="L225" s="171"/>
      <c r="M225" s="181"/>
      <c r="N225" s="181"/>
      <c r="O225" s="184"/>
      <c r="P225" s="181"/>
      <c r="Q225" s="168"/>
      <c r="R225" s="168"/>
      <c r="S225" s="168"/>
      <c r="T225" s="164"/>
      <c r="U225" s="173"/>
      <c r="V225" s="164"/>
      <c r="W225" s="164"/>
      <c r="X225" s="162" t="str">
        <f t="shared" si="10"/>
        <v/>
      </c>
      <c r="Y225" s="169"/>
    </row>
    <row r="226" spans="1:25" s="162" customFormat="1">
      <c r="A226" s="163">
        <f t="shared" si="9"/>
        <v>223</v>
      </c>
      <c r="B226" s="164"/>
      <c r="C226" s="164"/>
      <c r="D226" s="165"/>
      <c r="E226" s="165"/>
      <c r="F226" s="164"/>
      <c r="G226" s="166"/>
      <c r="H226" s="167"/>
      <c r="I226" s="166"/>
      <c r="J226" s="173"/>
      <c r="K226" s="170"/>
      <c r="L226" s="171"/>
      <c r="M226" s="167"/>
      <c r="N226" s="167"/>
      <c r="O226" s="167"/>
      <c r="P226" s="167"/>
      <c r="Q226" s="168"/>
      <c r="R226" s="168"/>
      <c r="S226" s="168"/>
      <c r="T226" s="164"/>
      <c r="U226" s="166"/>
      <c r="V226" s="164"/>
      <c r="W226" s="164"/>
      <c r="X226" s="162" t="str">
        <f t="shared" si="10"/>
        <v/>
      </c>
      <c r="Y226" s="169"/>
    </row>
    <row r="227" spans="1:25" s="162" customFormat="1">
      <c r="A227" s="163">
        <f t="shared" si="9"/>
        <v>224</v>
      </c>
      <c r="B227" s="164"/>
      <c r="C227" s="164"/>
      <c r="D227" s="165"/>
      <c r="E227" s="165"/>
      <c r="F227" s="164"/>
      <c r="G227" s="173"/>
      <c r="H227" s="167"/>
      <c r="I227" s="166"/>
      <c r="J227" s="173"/>
      <c r="K227" s="170"/>
      <c r="L227" s="171"/>
      <c r="M227" s="167"/>
      <c r="N227" s="167"/>
      <c r="O227" s="167"/>
      <c r="P227" s="167"/>
      <c r="Q227" s="168"/>
      <c r="R227" s="168"/>
      <c r="S227" s="168"/>
      <c r="T227" s="164"/>
      <c r="U227" s="166"/>
      <c r="V227" s="164"/>
      <c r="W227" s="164"/>
      <c r="X227" s="162" t="str">
        <f t="shared" si="10"/>
        <v/>
      </c>
      <c r="Y227" s="169"/>
    </row>
    <row r="228" spans="1:25" s="162" customFormat="1">
      <c r="A228" s="163">
        <f t="shared" si="9"/>
        <v>225</v>
      </c>
      <c r="B228" s="164"/>
      <c r="C228" s="164"/>
      <c r="D228" s="165"/>
      <c r="E228" s="165"/>
      <c r="F228" s="164"/>
      <c r="G228" s="173"/>
      <c r="H228" s="167"/>
      <c r="I228" s="166"/>
      <c r="J228" s="173"/>
      <c r="K228" s="170"/>
      <c r="L228" s="171"/>
      <c r="M228" s="167"/>
      <c r="N228" s="167"/>
      <c r="O228" s="167"/>
      <c r="P228" s="167"/>
      <c r="Q228" s="168"/>
      <c r="R228" s="168"/>
      <c r="S228" s="168"/>
      <c r="T228" s="164"/>
      <c r="U228" s="166"/>
      <c r="V228" s="164"/>
      <c r="W228" s="164"/>
      <c r="X228" s="162" t="str">
        <f t="shared" si="10"/>
        <v/>
      </c>
      <c r="Y228" s="169"/>
    </row>
    <row r="229" spans="1:25" s="162" customFormat="1">
      <c r="A229" s="163">
        <f t="shared" si="9"/>
        <v>226</v>
      </c>
      <c r="B229" s="164"/>
      <c r="C229" s="164"/>
      <c r="D229" s="165"/>
      <c r="E229" s="165"/>
      <c r="F229" s="164"/>
      <c r="G229" s="173"/>
      <c r="H229" s="167"/>
      <c r="I229" s="166"/>
      <c r="J229" s="173"/>
      <c r="K229" s="170"/>
      <c r="L229" s="171"/>
      <c r="M229" s="167"/>
      <c r="N229" s="167"/>
      <c r="O229" s="167"/>
      <c r="P229" s="167"/>
      <c r="Q229" s="168"/>
      <c r="R229" s="168"/>
      <c r="S229" s="168"/>
      <c r="T229" s="164"/>
      <c r="U229" s="166"/>
      <c r="V229" s="164"/>
      <c r="W229" s="164"/>
      <c r="X229" s="162" t="str">
        <f t="shared" si="10"/>
        <v/>
      </c>
      <c r="Y229" s="169"/>
    </row>
    <row r="230" spans="1:25" s="162" customFormat="1">
      <c r="A230" s="163">
        <f t="shared" si="9"/>
        <v>227</v>
      </c>
      <c r="B230" s="164"/>
      <c r="C230" s="164"/>
      <c r="D230" s="165"/>
      <c r="E230" s="165"/>
      <c r="F230" s="164"/>
      <c r="G230" s="166"/>
      <c r="H230" s="167"/>
      <c r="I230" s="166"/>
      <c r="J230" s="173"/>
      <c r="K230" s="170"/>
      <c r="L230" s="171"/>
      <c r="M230" s="167"/>
      <c r="N230" s="167"/>
      <c r="O230" s="167"/>
      <c r="P230" s="167"/>
      <c r="Q230" s="168"/>
      <c r="R230" s="168"/>
      <c r="S230" s="168"/>
      <c r="T230" s="164"/>
      <c r="U230" s="166"/>
      <c r="V230" s="164"/>
      <c r="W230" s="164"/>
      <c r="X230" s="162" t="str">
        <f t="shared" si="10"/>
        <v/>
      </c>
      <c r="Y230" s="169"/>
    </row>
    <row r="231" spans="1:25" s="162" customFormat="1">
      <c r="A231" s="163">
        <f t="shared" si="9"/>
        <v>228</v>
      </c>
      <c r="B231" s="164"/>
      <c r="C231" s="164"/>
      <c r="D231" s="165"/>
      <c r="E231" s="165"/>
      <c r="F231" s="164"/>
      <c r="G231" s="173"/>
      <c r="H231" s="167"/>
      <c r="I231" s="166"/>
      <c r="J231" s="173"/>
      <c r="K231" s="170"/>
      <c r="L231" s="171"/>
      <c r="M231" s="167"/>
      <c r="N231" s="167"/>
      <c r="O231" s="167"/>
      <c r="P231" s="167"/>
      <c r="Q231" s="168"/>
      <c r="R231" s="168"/>
      <c r="S231" s="168"/>
      <c r="T231" s="164"/>
      <c r="U231" s="166"/>
      <c r="V231" s="164"/>
      <c r="W231" s="164"/>
      <c r="X231" s="162" t="str">
        <f t="shared" si="10"/>
        <v/>
      </c>
      <c r="Y231" s="169"/>
    </row>
    <row r="232" spans="1:25" s="162" customFormat="1">
      <c r="A232" s="163">
        <f t="shared" si="9"/>
        <v>229</v>
      </c>
      <c r="B232" s="164"/>
      <c r="C232" s="164"/>
      <c r="D232" s="165"/>
      <c r="E232" s="165"/>
      <c r="F232" s="164"/>
      <c r="G232" s="173"/>
      <c r="H232" s="167"/>
      <c r="I232" s="166"/>
      <c r="J232" s="173"/>
      <c r="K232" s="170"/>
      <c r="L232" s="171"/>
      <c r="M232" s="167"/>
      <c r="N232" s="167"/>
      <c r="O232" s="167"/>
      <c r="P232" s="167"/>
      <c r="Q232" s="168"/>
      <c r="R232" s="168"/>
      <c r="S232" s="168"/>
      <c r="T232" s="164"/>
      <c r="U232" s="166"/>
      <c r="V232" s="164"/>
      <c r="W232" s="164"/>
      <c r="X232" s="162" t="str">
        <f t="shared" si="10"/>
        <v/>
      </c>
      <c r="Y232" s="169"/>
    </row>
    <row r="233" spans="1:25" s="162" customFormat="1">
      <c r="A233" s="163">
        <f t="shared" si="9"/>
        <v>230</v>
      </c>
      <c r="B233" s="164"/>
      <c r="C233" s="164"/>
      <c r="D233" s="165"/>
      <c r="E233" s="165"/>
      <c r="F233" s="164"/>
      <c r="G233" s="166"/>
      <c r="H233" s="167"/>
      <c r="I233" s="166"/>
      <c r="J233" s="173"/>
      <c r="K233" s="170"/>
      <c r="L233" s="171"/>
      <c r="M233" s="167"/>
      <c r="N233" s="167"/>
      <c r="O233" s="167"/>
      <c r="P233" s="167"/>
      <c r="Q233" s="168"/>
      <c r="R233" s="168"/>
      <c r="S233" s="168"/>
      <c r="T233" s="164"/>
      <c r="U233" s="166"/>
      <c r="V233" s="164"/>
      <c r="W233" s="164"/>
      <c r="X233" s="162" t="str">
        <f>G233&amp;IF(ISBLANK(W233),IF(ISBLANK(T233),"","修正"),"完了")</f>
        <v/>
      </c>
      <c r="Y233" s="169"/>
    </row>
    <row r="234" spans="1:25" s="162" customFormat="1">
      <c r="A234" s="163">
        <f t="shared" si="9"/>
        <v>231</v>
      </c>
      <c r="B234" s="164"/>
      <c r="C234" s="164"/>
      <c r="D234" s="165"/>
      <c r="E234" s="165"/>
      <c r="F234" s="164"/>
      <c r="G234" s="173"/>
      <c r="H234" s="167"/>
      <c r="I234" s="166"/>
      <c r="J234" s="173"/>
      <c r="K234" s="170"/>
      <c r="L234" s="171"/>
      <c r="M234" s="167"/>
      <c r="N234" s="167"/>
      <c r="O234" s="167"/>
      <c r="P234" s="167"/>
      <c r="Q234" s="168"/>
      <c r="R234" s="168"/>
      <c r="S234" s="168"/>
      <c r="T234" s="164"/>
      <c r="U234" s="166"/>
      <c r="V234" s="164"/>
      <c r="W234" s="164"/>
      <c r="X234" s="162" t="str">
        <f t="shared" ref="X234:X248" si="11">G234&amp;IF(ISBLANK(W234),IF(ISBLANK(T234),"","修正"),"完了")</f>
        <v/>
      </c>
      <c r="Y234" s="169"/>
    </row>
    <row r="235" spans="1:25" s="162" customFormat="1">
      <c r="A235" s="163">
        <f t="shared" si="9"/>
        <v>232</v>
      </c>
      <c r="B235" s="164"/>
      <c r="C235" s="164"/>
      <c r="D235" s="165"/>
      <c r="E235" s="165"/>
      <c r="F235" s="164"/>
      <c r="G235" s="166"/>
      <c r="H235" s="167"/>
      <c r="I235" s="166"/>
      <c r="J235" s="173"/>
      <c r="K235" s="170"/>
      <c r="L235" s="171"/>
      <c r="M235" s="167"/>
      <c r="N235" s="167"/>
      <c r="O235" s="167"/>
      <c r="P235" s="167"/>
      <c r="Q235" s="168"/>
      <c r="R235" s="168"/>
      <c r="S235" s="168"/>
      <c r="T235" s="164"/>
      <c r="U235" s="166"/>
      <c r="V235" s="164"/>
      <c r="W235" s="164"/>
      <c r="X235" s="162" t="str">
        <f t="shared" si="11"/>
        <v/>
      </c>
      <c r="Y235" s="169"/>
    </row>
    <row r="236" spans="1:25" s="162" customFormat="1">
      <c r="A236" s="163">
        <f t="shared" si="9"/>
        <v>233</v>
      </c>
      <c r="B236" s="164"/>
      <c r="C236" s="164"/>
      <c r="D236" s="165"/>
      <c r="E236" s="165"/>
      <c r="F236" s="164"/>
      <c r="G236" s="166"/>
      <c r="H236" s="167"/>
      <c r="I236" s="166"/>
      <c r="J236" s="173"/>
      <c r="K236" s="170"/>
      <c r="L236" s="171"/>
      <c r="M236" s="167"/>
      <c r="N236" s="167"/>
      <c r="O236" s="167"/>
      <c r="P236" s="167"/>
      <c r="Q236" s="168"/>
      <c r="R236" s="168"/>
      <c r="S236" s="168"/>
      <c r="T236" s="164"/>
      <c r="U236" s="166"/>
      <c r="V236" s="164"/>
      <c r="W236" s="164"/>
      <c r="X236" s="162" t="str">
        <f t="shared" si="11"/>
        <v/>
      </c>
      <c r="Y236" s="169"/>
    </row>
    <row r="237" spans="1:25" s="162" customFormat="1">
      <c r="A237" s="163">
        <f t="shared" si="9"/>
        <v>234</v>
      </c>
      <c r="B237" s="164"/>
      <c r="C237" s="164"/>
      <c r="D237" s="165"/>
      <c r="E237" s="165"/>
      <c r="F237" s="164"/>
      <c r="G237" s="166"/>
      <c r="H237" s="167"/>
      <c r="I237" s="166"/>
      <c r="J237" s="173"/>
      <c r="K237" s="170"/>
      <c r="L237" s="171"/>
      <c r="M237" s="167"/>
      <c r="N237" s="167"/>
      <c r="O237" s="167"/>
      <c r="P237" s="167"/>
      <c r="Q237" s="168"/>
      <c r="R237" s="168"/>
      <c r="S237" s="168"/>
      <c r="T237" s="164"/>
      <c r="U237" s="166"/>
      <c r="V237" s="164"/>
      <c r="W237" s="164"/>
      <c r="X237" s="162" t="str">
        <f t="shared" si="11"/>
        <v/>
      </c>
      <c r="Y237" s="169"/>
    </row>
    <row r="238" spans="1:25" s="162" customFormat="1">
      <c r="A238" s="163">
        <f t="shared" si="9"/>
        <v>235</v>
      </c>
      <c r="B238" s="164"/>
      <c r="C238" s="164"/>
      <c r="D238" s="165"/>
      <c r="E238" s="165"/>
      <c r="F238" s="164"/>
      <c r="G238" s="173"/>
      <c r="H238" s="167"/>
      <c r="I238" s="166"/>
      <c r="J238" s="173"/>
      <c r="K238" s="170"/>
      <c r="L238" s="171"/>
      <c r="M238" s="167"/>
      <c r="N238" s="167"/>
      <c r="O238" s="167"/>
      <c r="P238" s="167"/>
      <c r="Q238" s="168"/>
      <c r="R238" s="168"/>
      <c r="S238" s="168"/>
      <c r="T238" s="164"/>
      <c r="U238" s="166"/>
      <c r="V238" s="164"/>
      <c r="W238" s="164"/>
      <c r="X238" s="162" t="str">
        <f t="shared" si="11"/>
        <v/>
      </c>
      <c r="Y238" s="169"/>
    </row>
    <row r="239" spans="1:25" s="162" customFormat="1">
      <c r="A239" s="163">
        <f t="shared" si="9"/>
        <v>236</v>
      </c>
      <c r="B239" s="164"/>
      <c r="C239" s="164"/>
      <c r="D239" s="165"/>
      <c r="E239" s="165"/>
      <c r="F239" s="164"/>
      <c r="G239" s="166"/>
      <c r="H239" s="167"/>
      <c r="I239" s="166"/>
      <c r="J239" s="173"/>
      <c r="K239" s="170"/>
      <c r="L239" s="171"/>
      <c r="M239" s="167"/>
      <c r="N239" s="167"/>
      <c r="O239" s="167"/>
      <c r="P239" s="167"/>
      <c r="Q239" s="168"/>
      <c r="R239" s="168"/>
      <c r="S239" s="168"/>
      <c r="T239" s="164"/>
      <c r="U239" s="166"/>
      <c r="V239" s="164"/>
      <c r="W239" s="164"/>
      <c r="X239" s="162" t="str">
        <f t="shared" si="11"/>
        <v/>
      </c>
      <c r="Y239" s="169"/>
    </row>
    <row r="240" spans="1:25" s="162" customFormat="1">
      <c r="A240" s="163">
        <f t="shared" si="9"/>
        <v>237</v>
      </c>
      <c r="B240" s="164"/>
      <c r="C240" s="164"/>
      <c r="D240" s="165"/>
      <c r="E240" s="165"/>
      <c r="F240" s="164"/>
      <c r="G240" s="173"/>
      <c r="H240" s="167"/>
      <c r="I240" s="166"/>
      <c r="J240" s="173"/>
      <c r="K240" s="170"/>
      <c r="L240" s="171"/>
      <c r="M240" s="167"/>
      <c r="N240" s="167"/>
      <c r="O240" s="167"/>
      <c r="P240" s="167"/>
      <c r="Q240" s="168"/>
      <c r="R240" s="168"/>
      <c r="S240" s="168"/>
      <c r="T240" s="164"/>
      <c r="U240" s="166"/>
      <c r="V240" s="164"/>
      <c r="W240" s="164"/>
      <c r="X240" s="162" t="str">
        <f t="shared" si="11"/>
        <v/>
      </c>
      <c r="Y240" s="169"/>
    </row>
    <row r="241" spans="1:25" s="162" customFormat="1">
      <c r="A241" s="163">
        <f t="shared" si="9"/>
        <v>238</v>
      </c>
      <c r="B241" s="164"/>
      <c r="C241" s="164"/>
      <c r="D241" s="165"/>
      <c r="E241" s="165"/>
      <c r="F241" s="164"/>
      <c r="G241" s="166"/>
      <c r="H241" s="167"/>
      <c r="I241" s="166"/>
      <c r="J241" s="173"/>
      <c r="K241" s="170"/>
      <c r="L241" s="171"/>
      <c r="M241" s="167"/>
      <c r="N241" s="167"/>
      <c r="O241" s="167"/>
      <c r="P241" s="167"/>
      <c r="Q241" s="168"/>
      <c r="R241" s="168"/>
      <c r="S241" s="168"/>
      <c r="T241" s="164"/>
      <c r="U241" s="166"/>
      <c r="V241" s="164"/>
      <c r="W241" s="164"/>
      <c r="X241" s="162" t="str">
        <f t="shared" si="11"/>
        <v/>
      </c>
      <c r="Y241" s="169"/>
    </row>
    <row r="242" spans="1:25" s="162" customFormat="1">
      <c r="A242" s="163">
        <f t="shared" si="9"/>
        <v>239</v>
      </c>
      <c r="B242" s="164"/>
      <c r="C242" s="164"/>
      <c r="D242" s="165"/>
      <c r="E242" s="165"/>
      <c r="F242" s="164"/>
      <c r="G242" s="166"/>
      <c r="H242" s="167"/>
      <c r="I242" s="166"/>
      <c r="J242" s="173"/>
      <c r="K242" s="170"/>
      <c r="L242" s="171"/>
      <c r="M242" s="167"/>
      <c r="N242" s="167"/>
      <c r="O242" s="167"/>
      <c r="P242" s="167"/>
      <c r="Q242" s="168"/>
      <c r="R242" s="168"/>
      <c r="S242" s="168"/>
      <c r="T242" s="164"/>
      <c r="U242" s="166"/>
      <c r="V242" s="164"/>
      <c r="W242" s="164"/>
      <c r="X242" s="162" t="str">
        <f t="shared" si="11"/>
        <v/>
      </c>
      <c r="Y242" s="169"/>
    </row>
    <row r="243" spans="1:25" s="162" customFormat="1">
      <c r="A243" s="163">
        <f t="shared" si="9"/>
        <v>240</v>
      </c>
      <c r="B243" s="164"/>
      <c r="C243" s="164"/>
      <c r="D243" s="165"/>
      <c r="E243" s="165"/>
      <c r="F243" s="164"/>
      <c r="G243" s="173"/>
      <c r="H243" s="167"/>
      <c r="I243" s="166"/>
      <c r="J243" s="173"/>
      <c r="K243" s="170"/>
      <c r="L243" s="171"/>
      <c r="M243" s="167"/>
      <c r="N243" s="167"/>
      <c r="O243" s="167"/>
      <c r="P243" s="167"/>
      <c r="Q243" s="168"/>
      <c r="R243" s="168"/>
      <c r="S243" s="168"/>
      <c r="T243" s="164"/>
      <c r="U243" s="166"/>
      <c r="V243" s="164"/>
      <c r="W243" s="164"/>
      <c r="X243" s="162" t="str">
        <f t="shared" si="11"/>
        <v/>
      </c>
      <c r="Y243" s="169"/>
    </row>
    <row r="244" spans="1:25" s="162" customFormat="1">
      <c r="A244" s="163">
        <f t="shared" si="9"/>
        <v>241</v>
      </c>
      <c r="B244" s="164"/>
      <c r="C244" s="164"/>
      <c r="D244" s="165"/>
      <c r="E244" s="165"/>
      <c r="F244" s="164"/>
      <c r="G244" s="173"/>
      <c r="H244" s="167"/>
      <c r="I244" s="166"/>
      <c r="J244" s="173"/>
      <c r="K244" s="170"/>
      <c r="L244" s="171"/>
      <c r="M244" s="167"/>
      <c r="N244" s="167"/>
      <c r="O244" s="167"/>
      <c r="P244" s="167"/>
      <c r="Q244" s="168"/>
      <c r="R244" s="168"/>
      <c r="S244" s="168"/>
      <c r="T244" s="164"/>
      <c r="U244" s="166"/>
      <c r="V244" s="164"/>
      <c r="W244" s="164"/>
      <c r="X244" s="162" t="str">
        <f t="shared" si="11"/>
        <v/>
      </c>
      <c r="Y244" s="169"/>
    </row>
    <row r="245" spans="1:25" s="162" customFormat="1">
      <c r="A245" s="163">
        <f t="shared" si="9"/>
        <v>242</v>
      </c>
      <c r="B245" s="164"/>
      <c r="C245" s="164"/>
      <c r="D245" s="165"/>
      <c r="E245" s="165"/>
      <c r="F245" s="164"/>
      <c r="G245" s="166"/>
      <c r="H245" s="167"/>
      <c r="I245" s="166"/>
      <c r="J245" s="173"/>
      <c r="K245" s="170"/>
      <c r="L245" s="171"/>
      <c r="M245" s="167"/>
      <c r="N245" s="167"/>
      <c r="O245" s="167"/>
      <c r="P245" s="167"/>
      <c r="Q245" s="168"/>
      <c r="R245" s="168"/>
      <c r="S245" s="168"/>
      <c r="T245" s="164"/>
      <c r="U245" s="166"/>
      <c r="V245" s="164"/>
      <c r="W245" s="164"/>
      <c r="X245" s="162" t="str">
        <f t="shared" si="11"/>
        <v/>
      </c>
      <c r="Y245" s="169"/>
    </row>
    <row r="246" spans="1:25" s="162" customFormat="1">
      <c r="A246" s="163">
        <f t="shared" si="9"/>
        <v>243</v>
      </c>
      <c r="B246" s="164"/>
      <c r="C246" s="164"/>
      <c r="D246" s="165"/>
      <c r="E246" s="165"/>
      <c r="F246" s="164"/>
      <c r="G246" s="166"/>
      <c r="H246" s="167"/>
      <c r="I246" s="166"/>
      <c r="J246" s="173"/>
      <c r="K246" s="170"/>
      <c r="L246" s="171"/>
      <c r="M246" s="167"/>
      <c r="N246" s="167"/>
      <c r="O246" s="167"/>
      <c r="P246" s="167"/>
      <c r="Q246" s="168"/>
      <c r="R246" s="168"/>
      <c r="S246" s="168"/>
      <c r="T246" s="164"/>
      <c r="U246" s="166"/>
      <c r="V246" s="164"/>
      <c r="W246" s="164"/>
      <c r="X246" s="162" t="str">
        <f t="shared" si="11"/>
        <v/>
      </c>
      <c r="Y246" s="169"/>
    </row>
    <row r="247" spans="1:25" s="162" customFormat="1">
      <c r="A247" s="163">
        <f t="shared" si="9"/>
        <v>244</v>
      </c>
      <c r="B247" s="164"/>
      <c r="C247" s="164"/>
      <c r="D247" s="165"/>
      <c r="E247" s="165"/>
      <c r="F247" s="164"/>
      <c r="G247" s="166"/>
      <c r="H247" s="167"/>
      <c r="I247" s="166"/>
      <c r="J247" s="173"/>
      <c r="K247" s="170"/>
      <c r="L247" s="171"/>
      <c r="M247" s="167"/>
      <c r="N247" s="167"/>
      <c r="O247" s="167"/>
      <c r="P247" s="167"/>
      <c r="Q247" s="168"/>
      <c r="R247" s="168"/>
      <c r="S247" s="168"/>
      <c r="T247" s="164"/>
      <c r="U247" s="166"/>
      <c r="V247" s="164"/>
      <c r="W247" s="164"/>
      <c r="X247" s="162" t="str">
        <f t="shared" si="11"/>
        <v/>
      </c>
      <c r="Y247" s="169"/>
    </row>
    <row r="248" spans="1:25" s="162" customFormat="1">
      <c r="A248" s="163">
        <f t="shared" si="9"/>
        <v>245</v>
      </c>
      <c r="B248" s="164"/>
      <c r="C248" s="164"/>
      <c r="D248" s="165"/>
      <c r="E248" s="165"/>
      <c r="F248" s="164"/>
      <c r="G248" s="166"/>
      <c r="H248" s="167"/>
      <c r="I248" s="166"/>
      <c r="J248" s="173"/>
      <c r="K248" s="170"/>
      <c r="L248" s="171"/>
      <c r="M248" s="167"/>
      <c r="N248" s="167"/>
      <c r="O248" s="167"/>
      <c r="P248" s="167"/>
      <c r="Q248" s="168"/>
      <c r="R248" s="168"/>
      <c r="S248" s="168"/>
      <c r="T248" s="164"/>
      <c r="U248" s="166"/>
      <c r="V248" s="164"/>
      <c r="W248" s="164"/>
      <c r="X248" s="162" t="str">
        <f t="shared" si="11"/>
        <v/>
      </c>
      <c r="Y248" s="169"/>
    </row>
    <row r="249" spans="1:25" s="162" customFormat="1">
      <c r="A249" s="163">
        <f t="shared" si="9"/>
        <v>246</v>
      </c>
      <c r="B249" s="164"/>
      <c r="C249" s="164"/>
      <c r="D249" s="165"/>
      <c r="E249" s="165"/>
      <c r="F249" s="164"/>
      <c r="G249" s="166"/>
      <c r="H249" s="167"/>
      <c r="I249" s="166"/>
      <c r="J249" s="173"/>
      <c r="K249" s="170"/>
      <c r="L249" s="171"/>
      <c r="M249" s="167"/>
      <c r="N249" s="167"/>
      <c r="O249" s="167"/>
      <c r="P249" s="167"/>
      <c r="Q249" s="168"/>
      <c r="R249" s="168"/>
      <c r="S249" s="168"/>
      <c r="T249" s="164"/>
      <c r="U249" s="166"/>
      <c r="V249" s="164"/>
      <c r="W249" s="164"/>
      <c r="X249" s="162" t="str">
        <f>G249&amp;IF(ISBLANK(W249),IF(ISBLANK(T249),"","修正"),"完了")</f>
        <v/>
      </c>
      <c r="Y249" s="169"/>
    </row>
    <row r="250" spans="1:25" s="162" customFormat="1">
      <c r="A250" s="163">
        <f t="shared" si="9"/>
        <v>247</v>
      </c>
      <c r="B250" s="164"/>
      <c r="C250" s="164"/>
      <c r="D250" s="165"/>
      <c r="E250" s="165"/>
      <c r="F250" s="164"/>
      <c r="G250" s="166"/>
      <c r="H250" s="167"/>
      <c r="I250" s="166"/>
      <c r="J250" s="173"/>
      <c r="K250" s="170"/>
      <c r="L250" s="171"/>
      <c r="M250" s="167"/>
      <c r="N250" s="167"/>
      <c r="O250" s="167"/>
      <c r="P250" s="167"/>
      <c r="Q250" s="168"/>
      <c r="R250" s="168"/>
      <c r="S250" s="168"/>
      <c r="T250" s="164"/>
      <c r="U250" s="166"/>
      <c r="V250" s="164"/>
      <c r="W250" s="164"/>
      <c r="X250" s="162" t="str">
        <f t="shared" ref="X250:X268" si="12">G250&amp;IF(ISBLANK(W250),IF(ISBLANK(T250),"","修正"),"完了")</f>
        <v/>
      </c>
      <c r="Y250" s="169"/>
    </row>
    <row r="251" spans="1:25" s="162" customFormat="1">
      <c r="A251" s="163">
        <f t="shared" si="9"/>
        <v>248</v>
      </c>
      <c r="B251" s="164"/>
      <c r="C251" s="164"/>
      <c r="D251" s="165"/>
      <c r="E251" s="165"/>
      <c r="F251" s="164"/>
      <c r="G251" s="166"/>
      <c r="H251" s="167"/>
      <c r="I251" s="166"/>
      <c r="J251" s="173"/>
      <c r="K251" s="170"/>
      <c r="L251" s="171"/>
      <c r="M251" s="167"/>
      <c r="N251" s="167"/>
      <c r="O251" s="167"/>
      <c r="P251" s="167"/>
      <c r="Q251" s="168"/>
      <c r="R251" s="168"/>
      <c r="S251" s="168"/>
      <c r="T251" s="164"/>
      <c r="U251" s="166"/>
      <c r="V251" s="164"/>
      <c r="W251" s="164"/>
      <c r="X251" s="162" t="str">
        <f t="shared" si="12"/>
        <v/>
      </c>
      <c r="Y251" s="169"/>
    </row>
    <row r="252" spans="1:25" s="162" customFormat="1">
      <c r="A252" s="163">
        <f t="shared" si="9"/>
        <v>249</v>
      </c>
      <c r="B252" s="164"/>
      <c r="C252" s="164"/>
      <c r="D252" s="165"/>
      <c r="E252" s="165"/>
      <c r="F252" s="164"/>
      <c r="G252" s="166"/>
      <c r="H252" s="167"/>
      <c r="I252" s="166"/>
      <c r="J252" s="173"/>
      <c r="K252" s="170"/>
      <c r="L252" s="171"/>
      <c r="M252" s="167"/>
      <c r="N252" s="167"/>
      <c r="O252" s="167"/>
      <c r="P252" s="167"/>
      <c r="Q252" s="168"/>
      <c r="R252" s="168"/>
      <c r="S252" s="168"/>
      <c r="T252" s="164"/>
      <c r="U252" s="166"/>
      <c r="V252" s="164"/>
      <c r="W252" s="164"/>
      <c r="X252" s="162" t="str">
        <f t="shared" si="12"/>
        <v/>
      </c>
      <c r="Y252" s="169"/>
    </row>
    <row r="253" spans="1:25" s="162" customFormat="1">
      <c r="A253" s="163">
        <f t="shared" si="9"/>
        <v>250</v>
      </c>
      <c r="B253" s="164"/>
      <c r="C253" s="164"/>
      <c r="D253" s="165"/>
      <c r="E253" s="165"/>
      <c r="F253" s="164"/>
      <c r="G253" s="166"/>
      <c r="H253" s="167"/>
      <c r="I253" s="166"/>
      <c r="J253" s="173"/>
      <c r="K253" s="170"/>
      <c r="L253" s="171"/>
      <c r="M253" s="167"/>
      <c r="N253" s="167"/>
      <c r="O253" s="167"/>
      <c r="P253" s="167"/>
      <c r="Q253" s="168"/>
      <c r="R253" s="168"/>
      <c r="S253" s="168"/>
      <c r="T253" s="164"/>
      <c r="U253" s="166"/>
      <c r="V253" s="164"/>
      <c r="W253" s="164"/>
      <c r="X253" s="162" t="str">
        <f t="shared" si="12"/>
        <v/>
      </c>
      <c r="Y253" s="169"/>
    </row>
    <row r="254" spans="1:25" s="162" customFormat="1">
      <c r="A254" s="163">
        <f t="shared" si="9"/>
        <v>251</v>
      </c>
      <c r="B254" s="164"/>
      <c r="C254" s="164"/>
      <c r="D254" s="165"/>
      <c r="E254" s="165"/>
      <c r="F254" s="164"/>
      <c r="G254" s="173"/>
      <c r="H254" s="167"/>
      <c r="I254" s="166"/>
      <c r="J254" s="173"/>
      <c r="K254" s="170"/>
      <c r="L254" s="171"/>
      <c r="M254" s="167"/>
      <c r="N254" s="167"/>
      <c r="O254" s="167"/>
      <c r="P254" s="167"/>
      <c r="Q254" s="168"/>
      <c r="R254" s="168"/>
      <c r="S254" s="168"/>
      <c r="T254" s="164"/>
      <c r="U254" s="166"/>
      <c r="V254" s="164"/>
      <c r="W254" s="164"/>
      <c r="X254" s="162" t="str">
        <f t="shared" si="12"/>
        <v/>
      </c>
      <c r="Y254" s="169"/>
    </row>
    <row r="255" spans="1:25" s="162" customFormat="1">
      <c r="A255" s="163">
        <f t="shared" si="9"/>
        <v>252</v>
      </c>
      <c r="B255" s="164"/>
      <c r="C255" s="164"/>
      <c r="D255" s="165"/>
      <c r="E255" s="165"/>
      <c r="F255" s="164"/>
      <c r="G255" s="166"/>
      <c r="H255" s="167"/>
      <c r="I255" s="166"/>
      <c r="J255" s="173"/>
      <c r="K255" s="170"/>
      <c r="L255" s="171"/>
      <c r="M255" s="167"/>
      <c r="N255" s="167"/>
      <c r="O255" s="167"/>
      <c r="P255" s="167"/>
      <c r="Q255" s="168"/>
      <c r="R255" s="168"/>
      <c r="S255" s="168"/>
      <c r="T255" s="164"/>
      <c r="U255" s="166"/>
      <c r="V255" s="164"/>
      <c r="W255" s="164"/>
      <c r="X255" s="162" t="str">
        <f t="shared" si="12"/>
        <v/>
      </c>
      <c r="Y255" s="169"/>
    </row>
    <row r="256" spans="1:25" s="162" customFormat="1">
      <c r="A256" s="163">
        <f t="shared" si="9"/>
        <v>253</v>
      </c>
      <c r="B256" s="164"/>
      <c r="C256" s="164"/>
      <c r="D256" s="165"/>
      <c r="E256" s="165"/>
      <c r="F256" s="164"/>
      <c r="G256" s="166"/>
      <c r="H256" s="167"/>
      <c r="I256" s="166"/>
      <c r="J256" s="173"/>
      <c r="K256" s="170"/>
      <c r="L256" s="171"/>
      <c r="M256" s="167"/>
      <c r="N256" s="167"/>
      <c r="O256" s="167"/>
      <c r="P256" s="167"/>
      <c r="Q256" s="168"/>
      <c r="R256" s="168"/>
      <c r="S256" s="168"/>
      <c r="T256" s="164"/>
      <c r="U256" s="166"/>
      <c r="V256" s="164"/>
      <c r="W256" s="164"/>
      <c r="X256" s="162" t="str">
        <f t="shared" si="12"/>
        <v/>
      </c>
      <c r="Y256" s="169"/>
    </row>
    <row r="257" spans="1:25" s="162" customFormat="1">
      <c r="A257" s="163">
        <f t="shared" si="9"/>
        <v>254</v>
      </c>
      <c r="B257" s="164"/>
      <c r="C257" s="164"/>
      <c r="D257" s="165"/>
      <c r="E257" s="165"/>
      <c r="F257" s="164"/>
      <c r="G257" s="166"/>
      <c r="H257" s="167"/>
      <c r="I257" s="166"/>
      <c r="J257" s="173"/>
      <c r="K257" s="170"/>
      <c r="L257" s="171"/>
      <c r="M257" s="167"/>
      <c r="N257" s="167"/>
      <c r="O257" s="167"/>
      <c r="P257" s="167"/>
      <c r="Q257" s="168"/>
      <c r="R257" s="168"/>
      <c r="S257" s="168"/>
      <c r="T257" s="164"/>
      <c r="U257" s="166"/>
      <c r="V257" s="164"/>
      <c r="W257" s="164"/>
      <c r="X257" s="162" t="str">
        <f t="shared" si="12"/>
        <v/>
      </c>
      <c r="Y257" s="169"/>
    </row>
    <row r="258" spans="1:25" s="162" customFormat="1">
      <c r="A258" s="163">
        <f t="shared" si="9"/>
        <v>255</v>
      </c>
      <c r="B258" s="164"/>
      <c r="C258" s="164"/>
      <c r="D258" s="165"/>
      <c r="E258" s="165"/>
      <c r="F258" s="164"/>
      <c r="G258" s="173"/>
      <c r="H258" s="167"/>
      <c r="I258" s="166"/>
      <c r="J258" s="173"/>
      <c r="K258" s="170"/>
      <c r="L258" s="171"/>
      <c r="M258" s="167"/>
      <c r="N258" s="167"/>
      <c r="O258" s="167"/>
      <c r="P258" s="167"/>
      <c r="Q258" s="168"/>
      <c r="R258" s="168"/>
      <c r="S258" s="168"/>
      <c r="T258" s="164"/>
      <c r="U258" s="166"/>
      <c r="V258" s="164"/>
      <c r="W258" s="164"/>
      <c r="X258" s="162" t="str">
        <f t="shared" si="12"/>
        <v/>
      </c>
      <c r="Y258" s="169"/>
    </row>
    <row r="259" spans="1:25" s="162" customFormat="1">
      <c r="A259" s="163">
        <f t="shared" si="9"/>
        <v>256</v>
      </c>
      <c r="B259" s="164"/>
      <c r="C259" s="164"/>
      <c r="D259" s="165"/>
      <c r="E259" s="165"/>
      <c r="F259" s="164"/>
      <c r="G259" s="166"/>
      <c r="H259" s="167"/>
      <c r="I259" s="166"/>
      <c r="J259" s="173"/>
      <c r="K259" s="170"/>
      <c r="L259" s="171"/>
      <c r="M259" s="167"/>
      <c r="N259" s="167"/>
      <c r="O259" s="167"/>
      <c r="P259" s="167"/>
      <c r="Q259" s="168"/>
      <c r="R259" s="168"/>
      <c r="S259" s="168"/>
      <c r="T259" s="164"/>
      <c r="U259" s="166"/>
      <c r="V259" s="164"/>
      <c r="W259" s="164"/>
      <c r="X259" s="162" t="str">
        <f t="shared" si="12"/>
        <v/>
      </c>
      <c r="Y259" s="169"/>
    </row>
    <row r="260" spans="1:25" s="162" customFormat="1">
      <c r="A260" s="163">
        <f t="shared" si="9"/>
        <v>257</v>
      </c>
      <c r="B260" s="164"/>
      <c r="C260" s="164"/>
      <c r="D260" s="165"/>
      <c r="E260" s="165"/>
      <c r="F260" s="164"/>
      <c r="G260" s="166"/>
      <c r="H260" s="167"/>
      <c r="I260" s="166"/>
      <c r="J260" s="173"/>
      <c r="K260" s="170"/>
      <c r="L260" s="171"/>
      <c r="M260" s="167"/>
      <c r="N260" s="167"/>
      <c r="O260" s="167"/>
      <c r="P260" s="167"/>
      <c r="Q260" s="168"/>
      <c r="R260" s="168"/>
      <c r="S260" s="168"/>
      <c r="T260" s="164"/>
      <c r="U260" s="166"/>
      <c r="V260" s="164"/>
      <c r="W260" s="164"/>
      <c r="X260" s="162" t="str">
        <f t="shared" si="12"/>
        <v/>
      </c>
      <c r="Y260" s="169"/>
    </row>
    <row r="261" spans="1:25" s="162" customFormat="1">
      <c r="A261" s="163">
        <f t="shared" si="9"/>
        <v>258</v>
      </c>
      <c r="B261" s="164"/>
      <c r="C261" s="164"/>
      <c r="D261" s="165"/>
      <c r="E261" s="165"/>
      <c r="F261" s="164"/>
      <c r="G261" s="166"/>
      <c r="H261" s="167"/>
      <c r="I261" s="166"/>
      <c r="J261" s="173"/>
      <c r="K261" s="170"/>
      <c r="L261" s="171"/>
      <c r="M261" s="167"/>
      <c r="N261" s="167"/>
      <c r="O261" s="167"/>
      <c r="P261" s="167"/>
      <c r="Q261" s="168"/>
      <c r="R261" s="168"/>
      <c r="S261" s="168"/>
      <c r="T261" s="164"/>
      <c r="U261" s="166"/>
      <c r="V261" s="164"/>
      <c r="W261" s="164"/>
      <c r="X261" s="162" t="str">
        <f t="shared" si="12"/>
        <v/>
      </c>
      <c r="Y261" s="169"/>
    </row>
    <row r="262" spans="1:25" s="162" customFormat="1">
      <c r="A262" s="163">
        <f t="shared" si="9"/>
        <v>259</v>
      </c>
      <c r="B262" s="164"/>
      <c r="C262" s="164"/>
      <c r="D262" s="165"/>
      <c r="E262" s="165"/>
      <c r="F262" s="164"/>
      <c r="G262" s="166"/>
      <c r="H262" s="167"/>
      <c r="I262" s="166"/>
      <c r="J262" s="173"/>
      <c r="K262" s="170"/>
      <c r="L262" s="171"/>
      <c r="M262" s="167"/>
      <c r="N262" s="167"/>
      <c r="O262" s="167"/>
      <c r="P262" s="167"/>
      <c r="Q262" s="168"/>
      <c r="R262" s="168"/>
      <c r="S262" s="168"/>
      <c r="T262" s="164"/>
      <c r="U262" s="166"/>
      <c r="V262" s="164"/>
      <c r="W262" s="164"/>
      <c r="X262" s="162" t="str">
        <f t="shared" si="12"/>
        <v/>
      </c>
      <c r="Y262" s="169"/>
    </row>
    <row r="263" spans="1:25" s="162" customFormat="1">
      <c r="A263" s="163">
        <f t="shared" si="9"/>
        <v>260</v>
      </c>
      <c r="B263" s="164"/>
      <c r="C263" s="164"/>
      <c r="D263" s="165"/>
      <c r="E263" s="165"/>
      <c r="F263" s="164"/>
      <c r="G263" s="166"/>
      <c r="H263" s="167"/>
      <c r="I263" s="166"/>
      <c r="J263" s="173"/>
      <c r="K263" s="170"/>
      <c r="L263" s="171"/>
      <c r="M263" s="167"/>
      <c r="N263" s="167"/>
      <c r="O263" s="167"/>
      <c r="P263" s="167"/>
      <c r="Q263" s="168"/>
      <c r="R263" s="168"/>
      <c r="S263" s="168"/>
      <c r="T263" s="164"/>
      <c r="U263" s="166"/>
      <c r="V263" s="164"/>
      <c r="W263" s="164"/>
      <c r="X263" s="162" t="str">
        <f t="shared" si="12"/>
        <v/>
      </c>
      <c r="Y263" s="169"/>
    </row>
    <row r="264" spans="1:25" s="162" customFormat="1">
      <c r="A264" s="163">
        <f t="shared" si="9"/>
        <v>261</v>
      </c>
      <c r="B264" s="164"/>
      <c r="C264" s="164"/>
      <c r="D264" s="165"/>
      <c r="E264" s="165"/>
      <c r="F264" s="164"/>
      <c r="G264" s="166"/>
      <c r="H264" s="167"/>
      <c r="I264" s="166"/>
      <c r="J264" s="173"/>
      <c r="K264" s="170"/>
      <c r="L264" s="171"/>
      <c r="M264" s="167"/>
      <c r="N264" s="167"/>
      <c r="O264" s="167"/>
      <c r="P264" s="167"/>
      <c r="Q264" s="168"/>
      <c r="R264" s="168"/>
      <c r="S264" s="168"/>
      <c r="T264" s="164"/>
      <c r="U264" s="166"/>
      <c r="V264" s="164"/>
      <c r="W264" s="164"/>
      <c r="X264" s="162" t="str">
        <f t="shared" si="12"/>
        <v/>
      </c>
      <c r="Y264" s="169"/>
    </row>
    <row r="265" spans="1:25" s="162" customFormat="1">
      <c r="A265" s="163">
        <f t="shared" si="9"/>
        <v>262</v>
      </c>
      <c r="B265" s="164"/>
      <c r="C265" s="164"/>
      <c r="D265" s="165"/>
      <c r="E265" s="165"/>
      <c r="F265" s="164"/>
      <c r="G265" s="166"/>
      <c r="H265" s="167"/>
      <c r="I265" s="166"/>
      <c r="J265" s="173"/>
      <c r="K265" s="170"/>
      <c r="L265" s="171"/>
      <c r="M265" s="167"/>
      <c r="N265" s="167"/>
      <c r="O265" s="167"/>
      <c r="P265" s="167"/>
      <c r="Q265" s="168"/>
      <c r="R265" s="168"/>
      <c r="S265" s="168"/>
      <c r="T265" s="164"/>
      <c r="U265" s="166"/>
      <c r="V265" s="164"/>
      <c r="W265" s="164"/>
      <c r="X265" s="162" t="str">
        <f t="shared" si="12"/>
        <v/>
      </c>
      <c r="Y265" s="169"/>
    </row>
    <row r="266" spans="1:25" s="162" customFormat="1">
      <c r="A266" s="163">
        <f t="shared" si="9"/>
        <v>263</v>
      </c>
      <c r="B266" s="164"/>
      <c r="C266" s="164"/>
      <c r="D266" s="165"/>
      <c r="E266" s="165"/>
      <c r="F266" s="164"/>
      <c r="G266" s="173"/>
      <c r="H266" s="167"/>
      <c r="I266" s="166"/>
      <c r="J266" s="173"/>
      <c r="K266" s="170"/>
      <c r="L266" s="171"/>
      <c r="M266" s="167"/>
      <c r="N266" s="167"/>
      <c r="O266" s="167"/>
      <c r="P266" s="167"/>
      <c r="Q266" s="168"/>
      <c r="R266" s="168"/>
      <c r="S266" s="168"/>
      <c r="T266" s="164"/>
      <c r="U266" s="166"/>
      <c r="V266" s="164"/>
      <c r="W266" s="164"/>
      <c r="X266" s="162" t="str">
        <f t="shared" si="12"/>
        <v/>
      </c>
      <c r="Y266" s="169"/>
    </row>
    <row r="267" spans="1:25" s="162" customFormat="1">
      <c r="A267" s="163">
        <f t="shared" si="9"/>
        <v>264</v>
      </c>
      <c r="B267" s="164"/>
      <c r="C267" s="164"/>
      <c r="D267" s="165"/>
      <c r="E267" s="165"/>
      <c r="F267" s="164"/>
      <c r="G267" s="166"/>
      <c r="H267" s="167"/>
      <c r="I267" s="166"/>
      <c r="J267" s="173"/>
      <c r="K267" s="170"/>
      <c r="L267" s="171"/>
      <c r="M267" s="167"/>
      <c r="N267" s="167"/>
      <c r="O267" s="167"/>
      <c r="P267" s="167"/>
      <c r="Q267" s="168"/>
      <c r="R267" s="168"/>
      <c r="S267" s="168"/>
      <c r="T267" s="164"/>
      <c r="U267" s="166"/>
      <c r="V267" s="164"/>
      <c r="W267" s="164"/>
      <c r="X267" s="162" t="str">
        <f t="shared" si="12"/>
        <v/>
      </c>
      <c r="Y267" s="169"/>
    </row>
    <row r="268" spans="1:25" s="162" customFormat="1">
      <c r="A268" s="163">
        <f t="shared" si="9"/>
        <v>265</v>
      </c>
      <c r="B268" s="164"/>
      <c r="C268" s="164"/>
      <c r="D268" s="165"/>
      <c r="E268" s="165"/>
      <c r="F268" s="164"/>
      <c r="G268" s="166"/>
      <c r="H268" s="167"/>
      <c r="I268" s="166"/>
      <c r="J268" s="173"/>
      <c r="K268" s="170"/>
      <c r="L268" s="171"/>
      <c r="M268" s="167"/>
      <c r="N268" s="167"/>
      <c r="O268" s="167"/>
      <c r="P268" s="167"/>
      <c r="Q268" s="168"/>
      <c r="R268" s="168"/>
      <c r="S268" s="168"/>
      <c r="T268" s="164"/>
      <c r="U268" s="166"/>
      <c r="V268" s="164"/>
      <c r="W268" s="164"/>
      <c r="X268" s="162" t="str">
        <f t="shared" si="12"/>
        <v/>
      </c>
      <c r="Y268" s="169"/>
    </row>
    <row r="269" spans="1:25" s="162" customFormat="1">
      <c r="A269" s="163">
        <f t="shared" si="9"/>
        <v>266</v>
      </c>
      <c r="B269" s="164"/>
      <c r="C269" s="164"/>
      <c r="D269" s="165"/>
      <c r="E269" s="165"/>
      <c r="F269" s="164"/>
      <c r="G269" s="166"/>
      <c r="H269" s="167"/>
      <c r="I269" s="166"/>
      <c r="J269" s="173"/>
      <c r="K269" s="170"/>
      <c r="L269" s="171"/>
      <c r="M269" s="167"/>
      <c r="N269" s="167"/>
      <c r="O269" s="167"/>
      <c r="P269" s="167"/>
      <c r="Q269" s="168"/>
      <c r="R269" s="168"/>
      <c r="S269" s="168"/>
      <c r="T269" s="164"/>
      <c r="U269" s="166"/>
      <c r="V269" s="164"/>
      <c r="W269" s="164"/>
      <c r="X269" s="162" t="str">
        <f t="shared" si="8"/>
        <v/>
      </c>
      <c r="Y269" s="169"/>
    </row>
    <row r="270" spans="1:25" s="162" customFormat="1">
      <c r="A270" s="163">
        <f t="shared" si="9"/>
        <v>267</v>
      </c>
      <c r="B270" s="164"/>
      <c r="C270" s="164"/>
      <c r="D270" s="165"/>
      <c r="E270" s="165"/>
      <c r="F270" s="164"/>
      <c r="G270" s="166"/>
      <c r="H270" s="167"/>
      <c r="I270" s="166"/>
      <c r="J270" s="173"/>
      <c r="K270" s="170"/>
      <c r="L270" s="171"/>
      <c r="M270" s="167"/>
      <c r="N270" s="167"/>
      <c r="O270" s="167"/>
      <c r="P270" s="167"/>
      <c r="Q270" s="168"/>
      <c r="R270" s="168"/>
      <c r="S270" s="168"/>
      <c r="T270" s="164"/>
      <c r="U270" s="166"/>
      <c r="V270" s="164"/>
      <c r="W270" s="164"/>
      <c r="X270" s="162" t="str">
        <f t="shared" si="8"/>
        <v/>
      </c>
      <c r="Y270" s="169"/>
    </row>
    <row r="271" spans="1:25" s="162" customFormat="1">
      <c r="A271" s="163">
        <f t="shared" si="9"/>
        <v>268</v>
      </c>
      <c r="B271" s="164"/>
      <c r="C271" s="164"/>
      <c r="D271" s="165"/>
      <c r="E271" s="165"/>
      <c r="F271" s="164"/>
      <c r="G271" s="166"/>
      <c r="H271" s="167"/>
      <c r="I271" s="166"/>
      <c r="J271" s="173"/>
      <c r="K271" s="170"/>
      <c r="L271" s="171"/>
      <c r="M271" s="167"/>
      <c r="N271" s="167"/>
      <c r="O271" s="167"/>
      <c r="P271" s="167"/>
      <c r="Q271" s="168"/>
      <c r="R271" s="168"/>
      <c r="S271" s="168"/>
      <c r="T271" s="164"/>
      <c r="U271" s="166"/>
      <c r="V271" s="164"/>
      <c r="W271" s="164"/>
      <c r="X271" s="162" t="str">
        <f t="shared" si="8"/>
        <v/>
      </c>
      <c r="Y271" s="169"/>
    </row>
    <row r="272" spans="1:25" s="162" customFormat="1">
      <c r="A272" s="163">
        <f t="shared" si="9"/>
        <v>269</v>
      </c>
      <c r="B272" s="164"/>
      <c r="C272" s="164"/>
      <c r="D272" s="165"/>
      <c r="E272" s="165"/>
      <c r="F272" s="164"/>
      <c r="G272" s="166"/>
      <c r="H272" s="167"/>
      <c r="I272" s="166"/>
      <c r="J272" s="173"/>
      <c r="K272" s="170"/>
      <c r="L272" s="171"/>
      <c r="M272" s="167"/>
      <c r="N272" s="167"/>
      <c r="O272" s="167"/>
      <c r="P272" s="167"/>
      <c r="Q272" s="168"/>
      <c r="R272" s="168"/>
      <c r="S272" s="168"/>
      <c r="T272" s="164"/>
      <c r="U272" s="166"/>
      <c r="V272" s="164"/>
      <c r="W272" s="164"/>
      <c r="X272" s="162" t="str">
        <f t="shared" si="8"/>
        <v/>
      </c>
      <c r="Y272" s="169"/>
    </row>
    <row r="273" spans="1:25" s="162" customFormat="1">
      <c r="A273" s="163">
        <f t="shared" si="9"/>
        <v>270</v>
      </c>
      <c r="B273" s="164"/>
      <c r="C273" s="164"/>
      <c r="D273" s="165"/>
      <c r="E273" s="165"/>
      <c r="F273" s="164"/>
      <c r="G273" s="166"/>
      <c r="H273" s="167"/>
      <c r="I273" s="166"/>
      <c r="J273" s="173"/>
      <c r="K273" s="170"/>
      <c r="L273" s="171"/>
      <c r="M273" s="167"/>
      <c r="N273" s="167"/>
      <c r="O273" s="167"/>
      <c r="P273" s="167"/>
      <c r="Q273" s="168"/>
      <c r="R273" s="168"/>
      <c r="S273" s="168"/>
      <c r="T273" s="164"/>
      <c r="U273" s="166"/>
      <c r="V273" s="164"/>
      <c r="W273" s="164"/>
      <c r="X273" s="162" t="str">
        <f t="shared" si="8"/>
        <v/>
      </c>
      <c r="Y273" s="169"/>
    </row>
    <row r="274" spans="1:25" s="162" customFormat="1">
      <c r="A274" s="163">
        <f t="shared" si="9"/>
        <v>271</v>
      </c>
      <c r="B274" s="164"/>
      <c r="C274" s="164"/>
      <c r="D274" s="165"/>
      <c r="E274" s="165"/>
      <c r="F274" s="164"/>
      <c r="G274" s="166"/>
      <c r="H274" s="167"/>
      <c r="I274" s="166"/>
      <c r="J274" s="173"/>
      <c r="K274" s="170"/>
      <c r="L274" s="171"/>
      <c r="M274" s="167"/>
      <c r="N274" s="167"/>
      <c r="O274" s="167"/>
      <c r="P274" s="167"/>
      <c r="Q274" s="168"/>
      <c r="R274" s="168"/>
      <c r="S274" s="168"/>
      <c r="T274" s="164"/>
      <c r="U274" s="166"/>
      <c r="V274" s="164"/>
      <c r="W274" s="164"/>
      <c r="X274" s="162" t="str">
        <f t="shared" si="8"/>
        <v/>
      </c>
      <c r="Y274" s="169"/>
    </row>
    <row r="275" spans="1:25" s="162" customFormat="1">
      <c r="A275" s="163">
        <f t="shared" si="9"/>
        <v>272</v>
      </c>
      <c r="B275" s="164"/>
      <c r="C275" s="164"/>
      <c r="D275" s="165"/>
      <c r="E275" s="165"/>
      <c r="F275" s="164"/>
      <c r="G275" s="166"/>
      <c r="H275" s="167"/>
      <c r="I275" s="166"/>
      <c r="J275" s="173"/>
      <c r="K275" s="170"/>
      <c r="L275" s="171"/>
      <c r="M275" s="167"/>
      <c r="N275" s="167"/>
      <c r="O275" s="167"/>
      <c r="P275" s="167"/>
      <c r="Q275" s="168"/>
      <c r="R275" s="168"/>
      <c r="S275" s="168"/>
      <c r="T275" s="164"/>
      <c r="U275" s="166"/>
      <c r="V275" s="164"/>
      <c r="W275" s="164"/>
      <c r="X275" s="162" t="str">
        <f t="shared" si="8"/>
        <v/>
      </c>
      <c r="Y275" s="169"/>
    </row>
    <row r="276" spans="1:25" s="162" customFormat="1">
      <c r="A276" s="163">
        <f t="shared" si="9"/>
        <v>273</v>
      </c>
      <c r="B276" s="164"/>
      <c r="C276" s="164"/>
      <c r="D276" s="165"/>
      <c r="E276" s="165"/>
      <c r="F276" s="164"/>
      <c r="G276" s="166"/>
      <c r="H276" s="167"/>
      <c r="I276" s="166"/>
      <c r="J276" s="173"/>
      <c r="K276" s="170"/>
      <c r="L276" s="171"/>
      <c r="M276" s="167"/>
      <c r="N276" s="167"/>
      <c r="O276" s="167"/>
      <c r="P276" s="167"/>
      <c r="Q276" s="168"/>
      <c r="R276" s="168"/>
      <c r="S276" s="168"/>
      <c r="T276" s="164"/>
      <c r="U276" s="166"/>
      <c r="V276" s="164"/>
      <c r="W276" s="164"/>
      <c r="X276" s="162" t="str">
        <f t="shared" ref="X276:X305" si="13">G276&amp;IF(ISBLANK(W276),IF(ISBLANK(T276),"","修正"),"完了")</f>
        <v/>
      </c>
      <c r="Y276" s="169"/>
    </row>
    <row r="277" spans="1:25" s="162" customFormat="1">
      <c r="A277" s="163">
        <f t="shared" si="9"/>
        <v>274</v>
      </c>
      <c r="B277" s="164"/>
      <c r="C277" s="164"/>
      <c r="D277" s="165"/>
      <c r="E277" s="165"/>
      <c r="F277" s="164"/>
      <c r="G277" s="166"/>
      <c r="H277" s="167"/>
      <c r="I277" s="166"/>
      <c r="J277" s="173"/>
      <c r="K277" s="170"/>
      <c r="L277" s="171"/>
      <c r="M277" s="167"/>
      <c r="N277" s="167"/>
      <c r="O277" s="167"/>
      <c r="P277" s="167"/>
      <c r="Q277" s="168"/>
      <c r="R277" s="168"/>
      <c r="S277" s="168"/>
      <c r="T277" s="164"/>
      <c r="U277" s="166"/>
      <c r="V277" s="164"/>
      <c r="W277" s="164"/>
      <c r="X277" s="162" t="str">
        <f t="shared" si="13"/>
        <v/>
      </c>
      <c r="Y277" s="169"/>
    </row>
    <row r="278" spans="1:25" s="162" customFormat="1">
      <c r="A278" s="163">
        <f t="shared" si="9"/>
        <v>275</v>
      </c>
      <c r="B278" s="164"/>
      <c r="C278" s="164"/>
      <c r="D278" s="165"/>
      <c r="E278" s="165"/>
      <c r="F278" s="164"/>
      <c r="G278" s="166"/>
      <c r="H278" s="167"/>
      <c r="I278" s="166"/>
      <c r="J278" s="173"/>
      <c r="K278" s="170"/>
      <c r="L278" s="171"/>
      <c r="M278" s="167"/>
      <c r="N278" s="167"/>
      <c r="O278" s="167"/>
      <c r="P278" s="167"/>
      <c r="Q278" s="168"/>
      <c r="R278" s="168"/>
      <c r="S278" s="168"/>
      <c r="T278" s="164"/>
      <c r="U278" s="166"/>
      <c r="V278" s="164"/>
      <c r="W278" s="164"/>
      <c r="X278" s="162" t="str">
        <f t="shared" si="13"/>
        <v/>
      </c>
      <c r="Y278" s="169"/>
    </row>
    <row r="279" spans="1:25" s="162" customFormat="1">
      <c r="A279" s="163">
        <f t="shared" si="9"/>
        <v>276</v>
      </c>
      <c r="B279" s="164"/>
      <c r="C279" s="164"/>
      <c r="D279" s="165"/>
      <c r="E279" s="165"/>
      <c r="F279" s="164"/>
      <c r="G279" s="166"/>
      <c r="H279" s="167"/>
      <c r="I279" s="166"/>
      <c r="J279" s="173"/>
      <c r="K279" s="170"/>
      <c r="L279" s="171"/>
      <c r="M279" s="167"/>
      <c r="N279" s="167"/>
      <c r="O279" s="167"/>
      <c r="P279" s="167"/>
      <c r="Q279" s="168"/>
      <c r="R279" s="168"/>
      <c r="S279" s="168"/>
      <c r="T279" s="164"/>
      <c r="U279" s="166"/>
      <c r="V279" s="164"/>
      <c r="W279" s="164"/>
      <c r="X279" s="162" t="str">
        <f t="shared" si="13"/>
        <v/>
      </c>
      <c r="Y279" s="169"/>
    </row>
    <row r="280" spans="1:25" s="162" customFormat="1">
      <c r="A280" s="163">
        <f t="shared" si="9"/>
        <v>277</v>
      </c>
      <c r="B280" s="164"/>
      <c r="C280" s="164"/>
      <c r="D280" s="165"/>
      <c r="E280" s="165"/>
      <c r="F280" s="164"/>
      <c r="G280" s="166"/>
      <c r="H280" s="167"/>
      <c r="I280" s="166"/>
      <c r="J280" s="173"/>
      <c r="K280" s="170"/>
      <c r="L280" s="171"/>
      <c r="M280" s="167"/>
      <c r="N280" s="167"/>
      <c r="O280" s="167"/>
      <c r="P280" s="167"/>
      <c r="Q280" s="168"/>
      <c r="R280" s="168"/>
      <c r="S280" s="168"/>
      <c r="T280" s="164"/>
      <c r="U280" s="166"/>
      <c r="V280" s="164"/>
      <c r="W280" s="164"/>
      <c r="X280" s="162" t="str">
        <f t="shared" si="13"/>
        <v/>
      </c>
      <c r="Y280" s="169"/>
    </row>
    <row r="281" spans="1:25" s="162" customFormat="1">
      <c r="A281" s="163">
        <f t="shared" si="9"/>
        <v>278</v>
      </c>
      <c r="B281" s="164"/>
      <c r="C281" s="164"/>
      <c r="D281" s="165"/>
      <c r="E281" s="165"/>
      <c r="F281" s="164"/>
      <c r="G281" s="166"/>
      <c r="H281" s="167"/>
      <c r="I281" s="166"/>
      <c r="J281" s="173"/>
      <c r="K281" s="170"/>
      <c r="L281" s="171"/>
      <c r="M281" s="167"/>
      <c r="N281" s="167"/>
      <c r="O281" s="167"/>
      <c r="P281" s="167"/>
      <c r="Q281" s="168"/>
      <c r="R281" s="168"/>
      <c r="S281" s="168"/>
      <c r="T281" s="164"/>
      <c r="U281" s="166"/>
      <c r="V281" s="164"/>
      <c r="W281" s="164"/>
      <c r="X281" s="162" t="str">
        <f t="shared" si="13"/>
        <v/>
      </c>
      <c r="Y281" s="169"/>
    </row>
    <row r="282" spans="1:25" s="162" customFormat="1">
      <c r="A282" s="163">
        <f t="shared" si="9"/>
        <v>279</v>
      </c>
      <c r="B282" s="164"/>
      <c r="C282" s="164"/>
      <c r="D282" s="165"/>
      <c r="E282" s="165"/>
      <c r="F282" s="164"/>
      <c r="G282" s="173"/>
      <c r="H282" s="167"/>
      <c r="I282" s="166"/>
      <c r="J282" s="173"/>
      <c r="K282" s="170"/>
      <c r="L282" s="171"/>
      <c r="M282" s="167"/>
      <c r="N282" s="167"/>
      <c r="O282" s="167"/>
      <c r="P282" s="167"/>
      <c r="Q282" s="168"/>
      <c r="R282" s="168"/>
      <c r="S282" s="168"/>
      <c r="T282" s="164"/>
      <c r="U282" s="166"/>
      <c r="V282" s="164"/>
      <c r="W282" s="164"/>
      <c r="X282" s="162" t="str">
        <f t="shared" si="13"/>
        <v/>
      </c>
      <c r="Y282" s="169"/>
    </row>
    <row r="283" spans="1:25" s="162" customFormat="1">
      <c r="A283" s="163">
        <f t="shared" si="9"/>
        <v>280</v>
      </c>
      <c r="B283" s="164"/>
      <c r="C283" s="164"/>
      <c r="D283" s="165"/>
      <c r="E283" s="165"/>
      <c r="F283" s="164"/>
      <c r="G283" s="166"/>
      <c r="H283" s="167"/>
      <c r="I283" s="166"/>
      <c r="J283" s="173"/>
      <c r="K283" s="170"/>
      <c r="L283" s="171"/>
      <c r="M283" s="167"/>
      <c r="N283" s="167"/>
      <c r="O283" s="167"/>
      <c r="P283" s="167"/>
      <c r="Q283" s="168"/>
      <c r="R283" s="168"/>
      <c r="S283" s="168"/>
      <c r="T283" s="164"/>
      <c r="U283" s="166"/>
      <c r="V283" s="164"/>
      <c r="W283" s="164"/>
      <c r="X283" s="162" t="str">
        <f t="shared" si="13"/>
        <v/>
      </c>
      <c r="Y283" s="169"/>
    </row>
    <row r="284" spans="1:25" s="162" customFormat="1">
      <c r="A284" s="163">
        <f t="shared" si="9"/>
        <v>281</v>
      </c>
      <c r="B284" s="164"/>
      <c r="C284" s="164"/>
      <c r="D284" s="165"/>
      <c r="E284" s="165"/>
      <c r="F284" s="164"/>
      <c r="G284" s="166"/>
      <c r="H284" s="167"/>
      <c r="I284" s="166"/>
      <c r="J284" s="173"/>
      <c r="K284" s="170"/>
      <c r="L284" s="171"/>
      <c r="M284" s="167"/>
      <c r="N284" s="167"/>
      <c r="O284" s="167"/>
      <c r="P284" s="167"/>
      <c r="Q284" s="168"/>
      <c r="R284" s="168"/>
      <c r="S284" s="168"/>
      <c r="T284" s="164"/>
      <c r="U284" s="166"/>
      <c r="V284" s="164"/>
      <c r="W284" s="164"/>
      <c r="X284" s="162" t="str">
        <f t="shared" si="13"/>
        <v/>
      </c>
      <c r="Y284" s="169"/>
    </row>
    <row r="285" spans="1:25" s="162" customFormat="1">
      <c r="A285" s="163">
        <f t="shared" si="9"/>
        <v>282</v>
      </c>
      <c r="B285" s="164"/>
      <c r="C285" s="164"/>
      <c r="D285" s="165"/>
      <c r="E285" s="165"/>
      <c r="F285" s="164"/>
      <c r="G285" s="166"/>
      <c r="H285" s="167"/>
      <c r="I285" s="166"/>
      <c r="J285" s="173"/>
      <c r="K285" s="170"/>
      <c r="L285" s="171"/>
      <c r="M285" s="167"/>
      <c r="N285" s="167"/>
      <c r="O285" s="167"/>
      <c r="P285" s="167"/>
      <c r="Q285" s="168"/>
      <c r="R285" s="168"/>
      <c r="S285" s="168"/>
      <c r="T285" s="164"/>
      <c r="U285" s="166"/>
      <c r="V285" s="164"/>
      <c r="W285" s="164"/>
      <c r="X285" s="162" t="str">
        <f t="shared" si="13"/>
        <v/>
      </c>
      <c r="Y285" s="169"/>
    </row>
    <row r="286" spans="1:25" s="162" customFormat="1">
      <c r="A286" s="163">
        <f t="shared" si="9"/>
        <v>283</v>
      </c>
      <c r="B286" s="164"/>
      <c r="C286" s="164"/>
      <c r="D286" s="165"/>
      <c r="E286" s="165"/>
      <c r="F286" s="164"/>
      <c r="G286" s="173"/>
      <c r="H286" s="167"/>
      <c r="I286" s="166"/>
      <c r="J286" s="173"/>
      <c r="K286" s="170"/>
      <c r="L286" s="171"/>
      <c r="M286" s="167"/>
      <c r="N286" s="167"/>
      <c r="O286" s="167"/>
      <c r="P286" s="167"/>
      <c r="Q286" s="168"/>
      <c r="R286" s="168"/>
      <c r="S286" s="168"/>
      <c r="T286" s="164"/>
      <c r="U286" s="166"/>
      <c r="V286" s="164"/>
      <c r="W286" s="164"/>
      <c r="X286" s="162" t="str">
        <f t="shared" si="13"/>
        <v/>
      </c>
      <c r="Y286" s="169"/>
    </row>
    <row r="287" spans="1:25" s="162" customFormat="1">
      <c r="A287" s="163">
        <f t="shared" si="9"/>
        <v>284</v>
      </c>
      <c r="B287" s="164"/>
      <c r="C287" s="164"/>
      <c r="D287" s="165"/>
      <c r="E287" s="165"/>
      <c r="F287" s="164"/>
      <c r="G287" s="166"/>
      <c r="H287" s="167"/>
      <c r="I287" s="166"/>
      <c r="J287" s="173"/>
      <c r="K287" s="170"/>
      <c r="L287" s="171"/>
      <c r="M287" s="167"/>
      <c r="N287" s="167"/>
      <c r="O287" s="167"/>
      <c r="P287" s="167"/>
      <c r="Q287" s="168"/>
      <c r="R287" s="168"/>
      <c r="S287" s="168"/>
      <c r="T287" s="164"/>
      <c r="U287" s="166"/>
      <c r="V287" s="164"/>
      <c r="W287" s="164"/>
      <c r="X287" s="162" t="str">
        <f t="shared" si="13"/>
        <v/>
      </c>
      <c r="Y287" s="169"/>
    </row>
    <row r="288" spans="1:25" s="162" customFormat="1">
      <c r="A288" s="163">
        <f t="shared" si="9"/>
        <v>285</v>
      </c>
      <c r="B288" s="164"/>
      <c r="C288" s="164"/>
      <c r="D288" s="165"/>
      <c r="E288" s="165"/>
      <c r="F288" s="164"/>
      <c r="G288" s="166"/>
      <c r="H288" s="167"/>
      <c r="I288" s="166"/>
      <c r="J288" s="173"/>
      <c r="K288" s="170"/>
      <c r="L288" s="171"/>
      <c r="M288" s="167"/>
      <c r="N288" s="167"/>
      <c r="O288" s="167"/>
      <c r="P288" s="167"/>
      <c r="Q288" s="168"/>
      <c r="R288" s="168"/>
      <c r="S288" s="168"/>
      <c r="T288" s="164"/>
      <c r="U288" s="166"/>
      <c r="V288" s="164"/>
      <c r="W288" s="164"/>
      <c r="X288" s="162" t="str">
        <f t="shared" si="13"/>
        <v/>
      </c>
      <c r="Y288" s="169"/>
    </row>
    <row r="289" spans="1:25" s="162" customFormat="1">
      <c r="A289" s="163">
        <f t="shared" si="9"/>
        <v>286</v>
      </c>
      <c r="B289" s="164"/>
      <c r="C289" s="164"/>
      <c r="D289" s="165"/>
      <c r="E289" s="165"/>
      <c r="F289" s="164"/>
      <c r="G289" s="173"/>
      <c r="H289" s="167"/>
      <c r="I289" s="166"/>
      <c r="J289" s="173"/>
      <c r="K289" s="170"/>
      <c r="L289" s="171"/>
      <c r="M289" s="167"/>
      <c r="N289" s="167"/>
      <c r="O289" s="167"/>
      <c r="P289" s="167"/>
      <c r="Q289" s="168"/>
      <c r="R289" s="168"/>
      <c r="S289" s="168"/>
      <c r="T289" s="164"/>
      <c r="U289" s="166"/>
      <c r="V289" s="164"/>
      <c r="W289" s="164"/>
      <c r="X289" s="162" t="str">
        <f t="shared" si="13"/>
        <v/>
      </c>
      <c r="Y289" s="169"/>
    </row>
    <row r="290" spans="1:25" s="162" customFormat="1">
      <c r="A290" s="163">
        <f t="shared" si="9"/>
        <v>287</v>
      </c>
      <c r="B290" s="164"/>
      <c r="C290" s="164"/>
      <c r="D290" s="165"/>
      <c r="E290" s="165"/>
      <c r="F290" s="164"/>
      <c r="G290" s="166"/>
      <c r="H290" s="167"/>
      <c r="I290" s="166"/>
      <c r="J290" s="173"/>
      <c r="K290" s="170"/>
      <c r="L290" s="171"/>
      <c r="M290" s="167"/>
      <c r="N290" s="167"/>
      <c r="O290" s="167"/>
      <c r="P290" s="167"/>
      <c r="Q290" s="168"/>
      <c r="R290" s="168"/>
      <c r="S290" s="168"/>
      <c r="T290" s="164"/>
      <c r="U290" s="166"/>
      <c r="V290" s="164"/>
      <c r="W290" s="164"/>
      <c r="X290" s="162" t="str">
        <f t="shared" si="13"/>
        <v/>
      </c>
      <c r="Y290" s="169"/>
    </row>
    <row r="291" spans="1:25" s="162" customFormat="1">
      <c r="A291" s="163">
        <f t="shared" si="9"/>
        <v>288</v>
      </c>
      <c r="B291" s="164"/>
      <c r="C291" s="164"/>
      <c r="D291" s="165"/>
      <c r="E291" s="165"/>
      <c r="F291" s="164"/>
      <c r="G291" s="166"/>
      <c r="H291" s="167"/>
      <c r="I291" s="166"/>
      <c r="J291" s="173"/>
      <c r="K291" s="170"/>
      <c r="L291" s="171"/>
      <c r="M291" s="167"/>
      <c r="N291" s="167"/>
      <c r="O291" s="167"/>
      <c r="P291" s="167"/>
      <c r="Q291" s="168"/>
      <c r="R291" s="168"/>
      <c r="S291" s="168"/>
      <c r="T291" s="164"/>
      <c r="U291" s="166"/>
      <c r="V291" s="164"/>
      <c r="W291" s="164"/>
      <c r="X291" s="162" t="str">
        <f t="shared" si="13"/>
        <v/>
      </c>
      <c r="Y291" s="169"/>
    </row>
    <row r="292" spans="1:25" s="162" customFormat="1">
      <c r="A292" s="163">
        <f t="shared" si="9"/>
        <v>289</v>
      </c>
      <c r="B292" s="164"/>
      <c r="C292" s="164"/>
      <c r="D292" s="165"/>
      <c r="E292" s="165"/>
      <c r="F292" s="164"/>
      <c r="G292" s="173"/>
      <c r="H292" s="167"/>
      <c r="I292" s="166"/>
      <c r="J292" s="173"/>
      <c r="K292" s="170"/>
      <c r="L292" s="171"/>
      <c r="M292" s="167"/>
      <c r="N292" s="167"/>
      <c r="O292" s="167"/>
      <c r="P292" s="167"/>
      <c r="Q292" s="168"/>
      <c r="R292" s="168"/>
      <c r="S292" s="168"/>
      <c r="T292" s="164"/>
      <c r="U292" s="166"/>
      <c r="V292" s="164"/>
      <c r="W292" s="164"/>
      <c r="X292" s="162" t="str">
        <f t="shared" si="13"/>
        <v/>
      </c>
      <c r="Y292" s="169"/>
    </row>
    <row r="293" spans="1:25" s="162" customFormat="1">
      <c r="A293" s="163">
        <f t="shared" si="9"/>
        <v>290</v>
      </c>
      <c r="B293" s="164"/>
      <c r="C293" s="164"/>
      <c r="D293" s="165"/>
      <c r="E293" s="165"/>
      <c r="F293" s="164"/>
      <c r="G293" s="166"/>
      <c r="H293" s="167"/>
      <c r="I293" s="166"/>
      <c r="J293" s="173"/>
      <c r="K293" s="170"/>
      <c r="L293" s="171"/>
      <c r="M293" s="167"/>
      <c r="N293" s="167"/>
      <c r="O293" s="167"/>
      <c r="P293" s="167"/>
      <c r="Q293" s="168"/>
      <c r="R293" s="168"/>
      <c r="S293" s="168"/>
      <c r="T293" s="164"/>
      <c r="U293" s="166"/>
      <c r="V293" s="164"/>
      <c r="W293" s="164"/>
      <c r="X293" s="162" t="str">
        <f t="shared" si="13"/>
        <v/>
      </c>
      <c r="Y293" s="169"/>
    </row>
    <row r="294" spans="1:25" s="162" customFormat="1">
      <c r="A294" s="163">
        <f t="shared" si="9"/>
        <v>291</v>
      </c>
      <c r="B294" s="164"/>
      <c r="C294" s="164"/>
      <c r="D294" s="165"/>
      <c r="E294" s="165"/>
      <c r="F294" s="164"/>
      <c r="G294" s="166"/>
      <c r="H294" s="167"/>
      <c r="I294" s="166"/>
      <c r="J294" s="173"/>
      <c r="K294" s="170"/>
      <c r="L294" s="171"/>
      <c r="M294" s="167"/>
      <c r="N294" s="167"/>
      <c r="O294" s="167"/>
      <c r="P294" s="167"/>
      <c r="Q294" s="168"/>
      <c r="R294" s="168"/>
      <c r="S294" s="168"/>
      <c r="T294" s="164"/>
      <c r="U294" s="166"/>
      <c r="V294" s="164"/>
      <c r="W294" s="164"/>
      <c r="X294" s="162" t="str">
        <f t="shared" si="13"/>
        <v/>
      </c>
      <c r="Y294" s="169"/>
    </row>
    <row r="295" spans="1:25" s="162" customFormat="1">
      <c r="A295" s="163">
        <f t="shared" si="9"/>
        <v>292</v>
      </c>
      <c r="B295" s="164"/>
      <c r="C295" s="164"/>
      <c r="D295" s="165"/>
      <c r="E295" s="165"/>
      <c r="F295" s="164"/>
      <c r="G295" s="166"/>
      <c r="H295" s="167"/>
      <c r="I295" s="166"/>
      <c r="J295" s="173"/>
      <c r="K295" s="170"/>
      <c r="L295" s="171"/>
      <c r="M295" s="167"/>
      <c r="N295" s="167"/>
      <c r="O295" s="167"/>
      <c r="P295" s="167"/>
      <c r="Q295" s="168"/>
      <c r="R295" s="168"/>
      <c r="S295" s="168"/>
      <c r="T295" s="164"/>
      <c r="U295" s="166"/>
      <c r="V295" s="164"/>
      <c r="W295" s="164"/>
      <c r="X295" s="162" t="str">
        <f t="shared" si="13"/>
        <v/>
      </c>
      <c r="Y295" s="169"/>
    </row>
    <row r="296" spans="1:25" s="162" customFormat="1">
      <c r="A296" s="163">
        <f t="shared" si="9"/>
        <v>293</v>
      </c>
      <c r="B296" s="164"/>
      <c r="C296" s="164"/>
      <c r="D296" s="165"/>
      <c r="E296" s="165"/>
      <c r="F296" s="164"/>
      <c r="G296" s="166"/>
      <c r="H296" s="167"/>
      <c r="I296" s="166"/>
      <c r="J296" s="173"/>
      <c r="K296" s="170"/>
      <c r="L296" s="171"/>
      <c r="M296" s="167"/>
      <c r="N296" s="167"/>
      <c r="O296" s="167"/>
      <c r="P296" s="167"/>
      <c r="Q296" s="168"/>
      <c r="R296" s="168"/>
      <c r="S296" s="168"/>
      <c r="T296" s="164"/>
      <c r="U296" s="166"/>
      <c r="V296" s="164"/>
      <c r="W296" s="164"/>
      <c r="X296" s="162" t="str">
        <f t="shared" si="13"/>
        <v/>
      </c>
      <c r="Y296" s="169"/>
    </row>
    <row r="297" spans="1:25" s="162" customFormat="1">
      <c r="A297" s="163">
        <f t="shared" si="9"/>
        <v>294</v>
      </c>
      <c r="B297" s="164"/>
      <c r="C297" s="164"/>
      <c r="D297" s="165"/>
      <c r="E297" s="165"/>
      <c r="F297" s="164"/>
      <c r="G297" s="166"/>
      <c r="H297" s="173"/>
      <c r="I297" s="166"/>
      <c r="J297" s="173"/>
      <c r="K297" s="170"/>
      <c r="L297" s="171"/>
      <c r="M297" s="181"/>
      <c r="N297" s="167"/>
      <c r="O297" s="167"/>
      <c r="P297" s="167"/>
      <c r="Q297" s="168"/>
      <c r="R297" s="168"/>
      <c r="S297" s="168"/>
      <c r="T297" s="164"/>
      <c r="U297" s="173"/>
      <c r="V297" s="164"/>
      <c r="W297" s="164"/>
      <c r="X297" s="162" t="str">
        <f t="shared" si="13"/>
        <v/>
      </c>
      <c r="Y297" s="169"/>
    </row>
    <row r="298" spans="1:25" s="162" customFormat="1">
      <c r="A298" s="163">
        <f t="shared" si="9"/>
        <v>295</v>
      </c>
      <c r="B298" s="164"/>
      <c r="C298" s="164"/>
      <c r="D298" s="165"/>
      <c r="E298" s="165"/>
      <c r="F298" s="164"/>
      <c r="G298" s="166"/>
      <c r="H298" s="167"/>
      <c r="I298" s="166"/>
      <c r="J298" s="173"/>
      <c r="K298" s="170"/>
      <c r="L298" s="171"/>
      <c r="M298" s="167"/>
      <c r="N298" s="167"/>
      <c r="O298" s="167"/>
      <c r="P298" s="167"/>
      <c r="Q298" s="168"/>
      <c r="R298" s="168"/>
      <c r="S298" s="168"/>
      <c r="T298" s="164"/>
      <c r="U298" s="166"/>
      <c r="V298" s="164"/>
      <c r="W298" s="164"/>
      <c r="X298" s="162" t="str">
        <f t="shared" si="13"/>
        <v/>
      </c>
      <c r="Y298" s="169"/>
    </row>
    <row r="299" spans="1:25" s="162" customFormat="1">
      <c r="A299" s="163">
        <f t="shared" si="9"/>
        <v>296</v>
      </c>
      <c r="B299" s="164"/>
      <c r="C299" s="164"/>
      <c r="D299" s="165"/>
      <c r="E299" s="165"/>
      <c r="F299" s="164"/>
      <c r="G299" s="166"/>
      <c r="H299" s="167"/>
      <c r="I299" s="166"/>
      <c r="J299" s="173"/>
      <c r="K299" s="170"/>
      <c r="L299" s="171"/>
      <c r="M299" s="167"/>
      <c r="N299" s="167"/>
      <c r="O299" s="167"/>
      <c r="P299" s="167"/>
      <c r="Q299" s="168"/>
      <c r="R299" s="168"/>
      <c r="S299" s="168"/>
      <c r="T299" s="164"/>
      <c r="U299" s="166"/>
      <c r="V299" s="164"/>
      <c r="W299" s="164"/>
      <c r="X299" s="162" t="str">
        <f t="shared" si="13"/>
        <v/>
      </c>
      <c r="Y299" s="169"/>
    </row>
    <row r="300" spans="1:25" s="162" customFormat="1">
      <c r="A300" s="163">
        <f t="shared" si="9"/>
        <v>297</v>
      </c>
      <c r="B300" s="164"/>
      <c r="C300" s="164"/>
      <c r="D300" s="165"/>
      <c r="E300" s="165"/>
      <c r="F300" s="164"/>
      <c r="G300" s="166"/>
      <c r="H300" s="167"/>
      <c r="I300" s="166"/>
      <c r="J300" s="173"/>
      <c r="K300" s="170"/>
      <c r="L300" s="171"/>
      <c r="M300" s="167"/>
      <c r="N300" s="167"/>
      <c r="O300" s="167"/>
      <c r="P300" s="167"/>
      <c r="Q300" s="168"/>
      <c r="R300" s="168"/>
      <c r="S300" s="168"/>
      <c r="T300" s="164"/>
      <c r="U300" s="166"/>
      <c r="V300" s="164"/>
      <c r="W300" s="164"/>
      <c r="X300" s="162" t="str">
        <f t="shared" si="13"/>
        <v/>
      </c>
      <c r="Y300" s="169"/>
    </row>
    <row r="301" spans="1:25" s="162" customFormat="1">
      <c r="A301" s="163">
        <f t="shared" si="9"/>
        <v>298</v>
      </c>
      <c r="B301" s="164"/>
      <c r="C301" s="164"/>
      <c r="D301" s="165"/>
      <c r="E301" s="165"/>
      <c r="F301" s="164"/>
      <c r="G301" s="166"/>
      <c r="H301" s="167"/>
      <c r="I301" s="166"/>
      <c r="J301" s="173"/>
      <c r="K301" s="170"/>
      <c r="L301" s="171"/>
      <c r="M301" s="167"/>
      <c r="N301" s="167"/>
      <c r="O301" s="167"/>
      <c r="P301" s="167"/>
      <c r="Q301" s="168"/>
      <c r="R301" s="168"/>
      <c r="S301" s="168"/>
      <c r="T301" s="164"/>
      <c r="U301" s="166"/>
      <c r="V301" s="164"/>
      <c r="W301" s="164"/>
      <c r="X301" s="162" t="str">
        <f t="shared" si="13"/>
        <v/>
      </c>
      <c r="Y301" s="169"/>
    </row>
    <row r="302" spans="1:25" s="162" customFormat="1">
      <c r="A302" s="163">
        <f t="shared" si="9"/>
        <v>299</v>
      </c>
      <c r="B302" s="164"/>
      <c r="C302" s="164"/>
      <c r="D302" s="165"/>
      <c r="E302" s="165"/>
      <c r="F302" s="164"/>
      <c r="G302" s="166"/>
      <c r="H302" s="167"/>
      <c r="I302" s="166"/>
      <c r="J302" s="173"/>
      <c r="K302" s="170"/>
      <c r="L302" s="171"/>
      <c r="M302" s="167"/>
      <c r="N302" s="167"/>
      <c r="O302" s="167"/>
      <c r="P302" s="167"/>
      <c r="Q302" s="168"/>
      <c r="R302" s="168"/>
      <c r="S302" s="168"/>
      <c r="T302" s="164"/>
      <c r="U302" s="166"/>
      <c r="V302" s="164"/>
      <c r="W302" s="164"/>
      <c r="X302" s="162" t="str">
        <f t="shared" si="13"/>
        <v/>
      </c>
      <c r="Y302" s="169"/>
    </row>
    <row r="303" spans="1:25" s="162" customFormat="1">
      <c r="A303" s="163">
        <f t="shared" si="9"/>
        <v>300</v>
      </c>
      <c r="B303" s="164"/>
      <c r="C303" s="164"/>
      <c r="D303" s="165"/>
      <c r="E303" s="165"/>
      <c r="F303" s="164"/>
      <c r="G303" s="166"/>
      <c r="H303" s="167"/>
      <c r="I303" s="166"/>
      <c r="J303" s="173"/>
      <c r="K303" s="170"/>
      <c r="L303" s="171"/>
      <c r="M303" s="167"/>
      <c r="N303" s="167"/>
      <c r="O303" s="167"/>
      <c r="P303" s="167"/>
      <c r="Q303" s="168"/>
      <c r="R303" s="168"/>
      <c r="S303" s="168"/>
      <c r="T303" s="164"/>
      <c r="U303" s="166"/>
      <c r="V303" s="164"/>
      <c r="W303" s="164"/>
      <c r="X303" s="162" t="str">
        <f t="shared" si="13"/>
        <v/>
      </c>
      <c r="Y303" s="169"/>
    </row>
    <row r="304" spans="1:25" s="162" customFormat="1">
      <c r="A304" s="163">
        <f t="shared" si="9"/>
        <v>301</v>
      </c>
      <c r="B304" s="164"/>
      <c r="C304" s="164"/>
      <c r="D304" s="165"/>
      <c r="E304" s="165"/>
      <c r="F304" s="164"/>
      <c r="G304" s="173"/>
      <c r="H304" s="167"/>
      <c r="I304" s="166"/>
      <c r="J304" s="173"/>
      <c r="K304" s="170"/>
      <c r="L304" s="171"/>
      <c r="M304" s="167"/>
      <c r="N304" s="167"/>
      <c r="O304" s="167"/>
      <c r="P304" s="167"/>
      <c r="Q304" s="168"/>
      <c r="R304" s="168"/>
      <c r="S304" s="168"/>
      <c r="T304" s="164"/>
      <c r="U304" s="166"/>
      <c r="V304" s="164"/>
      <c r="W304" s="164"/>
      <c r="X304" s="162" t="str">
        <f t="shared" si="13"/>
        <v/>
      </c>
      <c r="Y304" s="169"/>
    </row>
    <row r="305" spans="1:25" s="162" customFormat="1">
      <c r="A305" s="163">
        <f t="shared" si="9"/>
        <v>302</v>
      </c>
      <c r="B305" s="164"/>
      <c r="C305" s="164"/>
      <c r="D305" s="165"/>
      <c r="E305" s="165"/>
      <c r="F305" s="164"/>
      <c r="G305" s="166"/>
      <c r="H305" s="167"/>
      <c r="I305" s="166"/>
      <c r="J305" s="173"/>
      <c r="K305" s="170"/>
      <c r="L305" s="171"/>
      <c r="M305" s="167"/>
      <c r="N305" s="167"/>
      <c r="O305" s="167"/>
      <c r="P305" s="167"/>
      <c r="Q305" s="168"/>
      <c r="R305" s="168"/>
      <c r="S305" s="168"/>
      <c r="T305" s="164"/>
      <c r="U305" s="166"/>
      <c r="V305" s="164"/>
      <c r="W305" s="164"/>
      <c r="X305" s="162" t="str">
        <f t="shared" si="13"/>
        <v/>
      </c>
      <c r="Y305" s="169"/>
    </row>
    <row r="306" spans="1:25" s="162" customFormat="1">
      <c r="A306" s="163">
        <f t="shared" si="9"/>
        <v>303</v>
      </c>
      <c r="B306" s="164"/>
      <c r="C306" s="164"/>
      <c r="D306" s="165"/>
      <c r="E306" s="165"/>
      <c r="F306" s="164"/>
      <c r="G306" s="166"/>
      <c r="H306" s="167"/>
      <c r="I306" s="166"/>
      <c r="J306" s="173"/>
      <c r="K306" s="170"/>
      <c r="L306" s="171"/>
      <c r="M306" s="167"/>
      <c r="N306" s="167"/>
      <c r="O306" s="167"/>
      <c r="P306" s="167"/>
      <c r="Q306" s="168"/>
      <c r="R306" s="168"/>
      <c r="S306" s="168"/>
      <c r="T306" s="164"/>
      <c r="U306" s="166"/>
      <c r="V306" s="164"/>
      <c r="W306" s="164"/>
      <c r="X306" s="162" t="str">
        <f>G306&amp;IF(ISBLANK(W306),IF(ISBLANK(T306),"","修正"),"完了")</f>
        <v/>
      </c>
      <c r="Y306" s="169"/>
    </row>
    <row r="307" spans="1:25" s="162" customFormat="1">
      <c r="A307" s="163">
        <f t="shared" si="9"/>
        <v>304</v>
      </c>
      <c r="B307" s="164"/>
      <c r="C307" s="164"/>
      <c r="D307" s="165"/>
      <c r="E307" s="165"/>
      <c r="F307" s="164"/>
      <c r="G307" s="166"/>
      <c r="H307" s="167"/>
      <c r="I307" s="166"/>
      <c r="J307" s="173"/>
      <c r="K307" s="170"/>
      <c r="L307" s="171"/>
      <c r="M307" s="167"/>
      <c r="N307" s="167"/>
      <c r="O307" s="167"/>
      <c r="P307" s="167"/>
      <c r="Q307" s="168"/>
      <c r="R307" s="168"/>
      <c r="S307" s="168"/>
      <c r="T307" s="164"/>
      <c r="U307" s="166"/>
      <c r="V307" s="164"/>
      <c r="W307" s="164"/>
      <c r="X307" s="162" t="str">
        <f t="shared" ref="X307:X321" si="14">G307&amp;IF(ISBLANK(W307),IF(ISBLANK(T307),"","修正"),"完了")</f>
        <v/>
      </c>
      <c r="Y307" s="169"/>
    </row>
    <row r="308" spans="1:25" s="162" customFormat="1">
      <c r="A308" s="163">
        <f t="shared" si="9"/>
        <v>305</v>
      </c>
      <c r="B308" s="164"/>
      <c r="C308" s="164"/>
      <c r="D308" s="165"/>
      <c r="E308" s="165"/>
      <c r="F308" s="164"/>
      <c r="G308" s="166"/>
      <c r="H308" s="167"/>
      <c r="I308" s="166"/>
      <c r="J308" s="173"/>
      <c r="K308" s="170"/>
      <c r="L308" s="171"/>
      <c r="M308" s="167"/>
      <c r="N308" s="167"/>
      <c r="O308" s="167"/>
      <c r="P308" s="167"/>
      <c r="Q308" s="168"/>
      <c r="R308" s="168"/>
      <c r="S308" s="168"/>
      <c r="T308" s="164"/>
      <c r="U308" s="166"/>
      <c r="V308" s="164"/>
      <c r="W308" s="164"/>
      <c r="X308" s="162" t="str">
        <f t="shared" si="14"/>
        <v/>
      </c>
      <c r="Y308" s="169"/>
    </row>
    <row r="309" spans="1:25" s="162" customFormat="1">
      <c r="A309" s="163">
        <f t="shared" si="9"/>
        <v>306</v>
      </c>
      <c r="B309" s="164"/>
      <c r="C309" s="164"/>
      <c r="D309" s="165"/>
      <c r="E309" s="165"/>
      <c r="F309" s="164"/>
      <c r="G309" s="173"/>
      <c r="H309" s="167"/>
      <c r="I309" s="166"/>
      <c r="J309" s="173"/>
      <c r="K309" s="170"/>
      <c r="L309" s="171"/>
      <c r="M309" s="167"/>
      <c r="N309" s="167"/>
      <c r="O309" s="167"/>
      <c r="P309" s="167"/>
      <c r="Q309" s="168"/>
      <c r="R309" s="168"/>
      <c r="S309" s="168"/>
      <c r="T309" s="164"/>
      <c r="U309" s="166"/>
      <c r="V309" s="164"/>
      <c r="W309" s="164"/>
      <c r="X309" s="162" t="str">
        <f t="shared" si="14"/>
        <v/>
      </c>
      <c r="Y309" s="169"/>
    </row>
    <row r="310" spans="1:25" s="162" customFormat="1">
      <c r="A310" s="163">
        <f t="shared" si="9"/>
        <v>307</v>
      </c>
      <c r="B310" s="164"/>
      <c r="C310" s="164"/>
      <c r="D310" s="165"/>
      <c r="E310" s="165"/>
      <c r="F310" s="164"/>
      <c r="G310" s="166"/>
      <c r="H310" s="167"/>
      <c r="I310" s="166"/>
      <c r="J310" s="173"/>
      <c r="K310" s="170"/>
      <c r="L310" s="171"/>
      <c r="M310" s="167"/>
      <c r="N310" s="167"/>
      <c r="O310" s="167"/>
      <c r="P310" s="167"/>
      <c r="Q310" s="168"/>
      <c r="R310" s="168"/>
      <c r="S310" s="168"/>
      <c r="T310" s="164"/>
      <c r="U310" s="166"/>
      <c r="V310" s="164"/>
      <c r="W310" s="164"/>
      <c r="X310" s="162" t="str">
        <f t="shared" si="14"/>
        <v/>
      </c>
      <c r="Y310" s="169"/>
    </row>
    <row r="311" spans="1:25" s="162" customFormat="1">
      <c r="A311" s="163">
        <f t="shared" si="9"/>
        <v>308</v>
      </c>
      <c r="B311" s="164"/>
      <c r="C311" s="164"/>
      <c r="D311" s="165"/>
      <c r="E311" s="165"/>
      <c r="F311" s="164"/>
      <c r="G311" s="166"/>
      <c r="H311" s="167"/>
      <c r="I311" s="166"/>
      <c r="J311" s="173"/>
      <c r="K311" s="170"/>
      <c r="L311" s="171"/>
      <c r="M311" s="167"/>
      <c r="N311" s="167"/>
      <c r="O311" s="167"/>
      <c r="P311" s="167"/>
      <c r="Q311" s="168"/>
      <c r="R311" s="168"/>
      <c r="S311" s="168"/>
      <c r="T311" s="164"/>
      <c r="U311" s="166"/>
      <c r="V311" s="164"/>
      <c r="W311" s="164"/>
      <c r="X311" s="162" t="str">
        <f t="shared" si="14"/>
        <v/>
      </c>
      <c r="Y311" s="169"/>
    </row>
    <row r="312" spans="1:25" s="162" customFormat="1">
      <c r="A312" s="163">
        <f t="shared" si="9"/>
        <v>309</v>
      </c>
      <c r="B312" s="164"/>
      <c r="C312" s="164"/>
      <c r="D312" s="165"/>
      <c r="E312" s="165"/>
      <c r="F312" s="164"/>
      <c r="G312" s="166"/>
      <c r="H312" s="167"/>
      <c r="I312" s="166"/>
      <c r="J312" s="173"/>
      <c r="K312" s="170"/>
      <c r="L312" s="171"/>
      <c r="M312" s="167"/>
      <c r="N312" s="167"/>
      <c r="O312" s="167"/>
      <c r="P312" s="167"/>
      <c r="Q312" s="168"/>
      <c r="R312" s="168"/>
      <c r="S312" s="168"/>
      <c r="T312" s="164"/>
      <c r="U312" s="166"/>
      <c r="V312" s="164"/>
      <c r="W312" s="164"/>
      <c r="X312" s="162" t="str">
        <f t="shared" si="14"/>
        <v/>
      </c>
      <c r="Y312" s="169"/>
    </row>
    <row r="313" spans="1:25" s="162" customFormat="1">
      <c r="A313" s="163">
        <f t="shared" si="9"/>
        <v>310</v>
      </c>
      <c r="B313" s="164"/>
      <c r="C313" s="164"/>
      <c r="D313" s="165"/>
      <c r="E313" s="165"/>
      <c r="F313" s="164"/>
      <c r="G313" s="166"/>
      <c r="H313" s="167"/>
      <c r="I313" s="166"/>
      <c r="J313" s="173"/>
      <c r="K313" s="170"/>
      <c r="L313" s="171"/>
      <c r="M313" s="167"/>
      <c r="N313" s="167"/>
      <c r="O313" s="167"/>
      <c r="P313" s="167"/>
      <c r="Q313" s="168"/>
      <c r="R313" s="168"/>
      <c r="S313" s="168"/>
      <c r="T313" s="164"/>
      <c r="U313" s="166"/>
      <c r="V313" s="164"/>
      <c r="W313" s="164"/>
      <c r="X313" s="162" t="str">
        <f t="shared" si="14"/>
        <v/>
      </c>
      <c r="Y313" s="169"/>
    </row>
    <row r="314" spans="1:25" s="162" customFormat="1">
      <c r="A314" s="163">
        <f t="shared" si="9"/>
        <v>311</v>
      </c>
      <c r="B314" s="164"/>
      <c r="C314" s="164"/>
      <c r="D314" s="165"/>
      <c r="E314" s="165"/>
      <c r="F314" s="164"/>
      <c r="G314" s="166"/>
      <c r="H314" s="167"/>
      <c r="I314" s="166"/>
      <c r="J314" s="173"/>
      <c r="K314" s="170"/>
      <c r="L314" s="171"/>
      <c r="M314" s="167"/>
      <c r="N314" s="167"/>
      <c r="O314" s="167"/>
      <c r="P314" s="167"/>
      <c r="Q314" s="168"/>
      <c r="R314" s="168"/>
      <c r="S314" s="168"/>
      <c r="T314" s="164"/>
      <c r="U314" s="166"/>
      <c r="V314" s="164"/>
      <c r="W314" s="164"/>
      <c r="X314" s="162" t="str">
        <f t="shared" si="14"/>
        <v/>
      </c>
      <c r="Y314" s="169"/>
    </row>
    <row r="315" spans="1:25" s="162" customFormat="1">
      <c r="A315" s="163">
        <f t="shared" si="9"/>
        <v>312</v>
      </c>
      <c r="B315" s="164"/>
      <c r="C315" s="164"/>
      <c r="D315" s="165"/>
      <c r="E315" s="165"/>
      <c r="F315" s="164"/>
      <c r="G315" s="166"/>
      <c r="H315" s="167"/>
      <c r="I315" s="166"/>
      <c r="J315" s="173"/>
      <c r="K315" s="170"/>
      <c r="L315" s="171"/>
      <c r="M315" s="167"/>
      <c r="N315" s="167"/>
      <c r="O315" s="167"/>
      <c r="P315" s="167"/>
      <c r="Q315" s="168"/>
      <c r="R315" s="168"/>
      <c r="S315" s="168"/>
      <c r="T315" s="164"/>
      <c r="U315" s="166"/>
      <c r="V315" s="164"/>
      <c r="W315" s="164"/>
      <c r="X315" s="162" t="str">
        <f t="shared" si="14"/>
        <v/>
      </c>
      <c r="Y315" s="169"/>
    </row>
    <row r="316" spans="1:25" s="162" customFormat="1">
      <c r="A316" s="163">
        <f t="shared" si="9"/>
        <v>313</v>
      </c>
      <c r="B316" s="164"/>
      <c r="C316" s="164"/>
      <c r="D316" s="165"/>
      <c r="E316" s="165"/>
      <c r="F316" s="164"/>
      <c r="G316" s="166"/>
      <c r="H316" s="167"/>
      <c r="I316" s="166"/>
      <c r="J316" s="173"/>
      <c r="K316" s="170"/>
      <c r="L316" s="171"/>
      <c r="M316" s="167"/>
      <c r="N316" s="167"/>
      <c r="O316" s="167"/>
      <c r="P316" s="167"/>
      <c r="Q316" s="168"/>
      <c r="R316" s="168"/>
      <c r="S316" s="168"/>
      <c r="T316" s="164"/>
      <c r="U316" s="166"/>
      <c r="V316" s="164"/>
      <c r="W316" s="164"/>
      <c r="X316" s="162" t="str">
        <f t="shared" si="14"/>
        <v/>
      </c>
      <c r="Y316" s="169"/>
    </row>
    <row r="317" spans="1:25" s="162" customFormat="1">
      <c r="A317" s="163">
        <f t="shared" si="9"/>
        <v>314</v>
      </c>
      <c r="B317" s="164"/>
      <c r="C317" s="164"/>
      <c r="D317" s="165"/>
      <c r="E317" s="165"/>
      <c r="F317" s="164"/>
      <c r="G317" s="166"/>
      <c r="H317" s="167"/>
      <c r="I317" s="166"/>
      <c r="J317" s="173"/>
      <c r="K317" s="170"/>
      <c r="L317" s="171"/>
      <c r="M317" s="167"/>
      <c r="N317" s="167"/>
      <c r="O317" s="167"/>
      <c r="P317" s="167"/>
      <c r="Q317" s="168"/>
      <c r="R317" s="168"/>
      <c r="S317" s="168"/>
      <c r="T317" s="164"/>
      <c r="U317" s="166"/>
      <c r="V317" s="164"/>
      <c r="W317" s="164"/>
      <c r="X317" s="162" t="str">
        <f t="shared" si="14"/>
        <v/>
      </c>
      <c r="Y317" s="169"/>
    </row>
    <row r="318" spans="1:25" s="162" customFormat="1">
      <c r="A318" s="163">
        <f t="shared" si="9"/>
        <v>315</v>
      </c>
      <c r="B318" s="164"/>
      <c r="C318" s="164"/>
      <c r="D318" s="165"/>
      <c r="E318" s="165"/>
      <c r="F318" s="164"/>
      <c r="G318" s="166"/>
      <c r="H318" s="167"/>
      <c r="I318" s="166"/>
      <c r="J318" s="173"/>
      <c r="K318" s="170"/>
      <c r="L318" s="171"/>
      <c r="M318" s="167"/>
      <c r="N318" s="167"/>
      <c r="O318" s="167"/>
      <c r="P318" s="167"/>
      <c r="Q318" s="168"/>
      <c r="R318" s="168"/>
      <c r="S318" s="168"/>
      <c r="T318" s="164"/>
      <c r="U318" s="166"/>
      <c r="V318" s="164"/>
      <c r="W318" s="164"/>
      <c r="X318" s="162" t="str">
        <f t="shared" si="14"/>
        <v/>
      </c>
      <c r="Y318" s="169"/>
    </row>
    <row r="319" spans="1:25" s="162" customFormat="1">
      <c r="A319" s="163">
        <f t="shared" si="9"/>
        <v>316</v>
      </c>
      <c r="B319" s="164"/>
      <c r="C319" s="164"/>
      <c r="D319" s="165"/>
      <c r="E319" s="165"/>
      <c r="F319" s="164"/>
      <c r="G319" s="173"/>
      <c r="H319" s="167"/>
      <c r="I319" s="166"/>
      <c r="J319" s="173"/>
      <c r="K319" s="170"/>
      <c r="L319" s="171"/>
      <c r="M319" s="167"/>
      <c r="N319" s="167"/>
      <c r="O319" s="167"/>
      <c r="P319" s="167"/>
      <c r="Q319" s="168"/>
      <c r="R319" s="168"/>
      <c r="S319" s="168"/>
      <c r="T319" s="164"/>
      <c r="U319" s="166"/>
      <c r="V319" s="164"/>
      <c r="W319" s="164"/>
      <c r="X319" s="162" t="str">
        <f t="shared" si="14"/>
        <v/>
      </c>
      <c r="Y319" s="169"/>
    </row>
    <row r="320" spans="1:25" s="162" customFormat="1">
      <c r="A320" s="163">
        <f t="shared" si="9"/>
        <v>317</v>
      </c>
      <c r="B320" s="164"/>
      <c r="C320" s="164"/>
      <c r="D320" s="165"/>
      <c r="E320" s="165"/>
      <c r="F320" s="164"/>
      <c r="G320" s="166"/>
      <c r="H320" s="167"/>
      <c r="I320" s="166"/>
      <c r="J320" s="173"/>
      <c r="K320" s="170"/>
      <c r="L320" s="171"/>
      <c r="M320" s="167"/>
      <c r="N320" s="167"/>
      <c r="O320" s="167"/>
      <c r="P320" s="167"/>
      <c r="Q320" s="168"/>
      <c r="R320" s="168"/>
      <c r="S320" s="168"/>
      <c r="T320" s="164"/>
      <c r="U320" s="166"/>
      <c r="V320" s="164"/>
      <c r="W320" s="164"/>
      <c r="X320" s="162" t="str">
        <f t="shared" si="14"/>
        <v/>
      </c>
      <c r="Y320" s="169"/>
    </row>
    <row r="321" spans="1:25" s="162" customFormat="1">
      <c r="A321" s="163">
        <f t="shared" si="9"/>
        <v>318</v>
      </c>
      <c r="B321" s="164"/>
      <c r="C321" s="164"/>
      <c r="D321" s="165"/>
      <c r="E321" s="165"/>
      <c r="F321" s="164"/>
      <c r="G321" s="166"/>
      <c r="H321" s="167"/>
      <c r="I321" s="166"/>
      <c r="J321" s="173"/>
      <c r="K321" s="174"/>
      <c r="L321" s="171"/>
      <c r="M321" s="167"/>
      <c r="N321" s="167"/>
      <c r="O321" s="167"/>
      <c r="P321" s="181"/>
      <c r="Q321" s="168"/>
      <c r="R321" s="168"/>
      <c r="S321" s="168"/>
      <c r="T321" s="164"/>
      <c r="U321" s="173"/>
      <c r="V321" s="164"/>
      <c r="W321" s="164"/>
      <c r="X321" s="162" t="str">
        <f t="shared" si="14"/>
        <v/>
      </c>
      <c r="Y321" s="169"/>
    </row>
    <row r="322" spans="1:25" s="162" customFormat="1">
      <c r="A322" s="163">
        <f t="shared" si="9"/>
        <v>319</v>
      </c>
      <c r="B322" s="164"/>
      <c r="C322" s="164"/>
      <c r="D322" s="165"/>
      <c r="E322" s="165"/>
      <c r="F322" s="164"/>
      <c r="G322" s="166"/>
      <c r="H322" s="167"/>
      <c r="I322" s="166"/>
      <c r="J322" s="173"/>
      <c r="K322" s="170"/>
      <c r="L322" s="171"/>
      <c r="M322" s="167"/>
      <c r="N322" s="167"/>
      <c r="O322" s="167"/>
      <c r="P322" s="167"/>
      <c r="Q322" s="168"/>
      <c r="R322" s="168"/>
      <c r="S322" s="168"/>
      <c r="T322" s="164"/>
      <c r="U322" s="166"/>
      <c r="V322" s="164"/>
      <c r="W322" s="164"/>
      <c r="X322" s="162" t="str">
        <f>G322&amp;IF(ISBLANK(W322),IF(ISBLANK(T322),"","修正"),"完了")</f>
        <v/>
      </c>
      <c r="Y322" s="169"/>
    </row>
    <row r="323" spans="1:25" s="162" customFormat="1">
      <c r="A323" s="163">
        <f t="shared" si="9"/>
        <v>320</v>
      </c>
      <c r="B323" s="164"/>
      <c r="C323" s="164"/>
      <c r="D323" s="165"/>
      <c r="E323" s="165"/>
      <c r="F323" s="164"/>
      <c r="G323" s="166"/>
      <c r="H323" s="167"/>
      <c r="I323" s="166"/>
      <c r="J323" s="173"/>
      <c r="K323" s="170"/>
      <c r="L323" s="171"/>
      <c r="M323" s="167"/>
      <c r="N323" s="167"/>
      <c r="O323" s="167"/>
      <c r="P323" s="167"/>
      <c r="Q323" s="168"/>
      <c r="R323" s="168"/>
      <c r="S323" s="168"/>
      <c r="T323" s="164"/>
      <c r="U323" s="166"/>
      <c r="V323" s="164"/>
      <c r="W323" s="164"/>
      <c r="X323" s="162" t="str">
        <f t="shared" ref="X323:X349" si="15">G323&amp;IF(ISBLANK(W323),IF(ISBLANK(T323),"","修正"),"完了")</f>
        <v/>
      </c>
      <c r="Y323" s="169"/>
    </row>
    <row r="324" spans="1:25" s="162" customFormat="1">
      <c r="A324" s="163">
        <f t="shared" si="9"/>
        <v>321</v>
      </c>
      <c r="B324" s="164"/>
      <c r="C324" s="164"/>
      <c r="D324" s="165"/>
      <c r="E324" s="165"/>
      <c r="F324" s="164"/>
      <c r="G324" s="166"/>
      <c r="H324" s="167"/>
      <c r="I324" s="166"/>
      <c r="J324" s="173"/>
      <c r="K324" s="170"/>
      <c r="L324" s="171"/>
      <c r="M324" s="167"/>
      <c r="N324" s="167"/>
      <c r="O324" s="167"/>
      <c r="P324" s="167"/>
      <c r="Q324" s="168"/>
      <c r="R324" s="168"/>
      <c r="S324" s="168"/>
      <c r="T324" s="164"/>
      <c r="U324" s="166"/>
      <c r="V324" s="164"/>
      <c r="W324" s="164"/>
      <c r="X324" s="162" t="str">
        <f t="shared" si="15"/>
        <v/>
      </c>
      <c r="Y324" s="169"/>
    </row>
    <row r="325" spans="1:25" s="162" customFormat="1">
      <c r="A325" s="163">
        <f t="shared" si="9"/>
        <v>322</v>
      </c>
      <c r="B325" s="164"/>
      <c r="C325" s="164"/>
      <c r="D325" s="165"/>
      <c r="E325" s="165"/>
      <c r="F325" s="164"/>
      <c r="G325" s="166"/>
      <c r="H325" s="167"/>
      <c r="I325" s="166"/>
      <c r="J325" s="173"/>
      <c r="K325" s="170"/>
      <c r="L325" s="171"/>
      <c r="M325" s="167"/>
      <c r="N325" s="167"/>
      <c r="O325" s="181"/>
      <c r="P325" s="167"/>
      <c r="Q325" s="168"/>
      <c r="R325" s="168"/>
      <c r="S325" s="168"/>
      <c r="T325" s="164"/>
      <c r="U325" s="166"/>
      <c r="V325" s="164"/>
      <c r="W325" s="164"/>
      <c r="X325" s="162" t="str">
        <f t="shared" si="15"/>
        <v/>
      </c>
      <c r="Y325" s="169"/>
    </row>
    <row r="326" spans="1:25" s="162" customFormat="1">
      <c r="A326" s="163">
        <f t="shared" si="9"/>
        <v>323</v>
      </c>
      <c r="B326" s="164"/>
      <c r="C326" s="164"/>
      <c r="D326" s="165"/>
      <c r="E326" s="165"/>
      <c r="F326" s="164"/>
      <c r="G326" s="166"/>
      <c r="H326" s="167"/>
      <c r="I326" s="166"/>
      <c r="J326" s="173"/>
      <c r="K326" s="170"/>
      <c r="L326" s="171"/>
      <c r="M326" s="167"/>
      <c r="N326" s="167"/>
      <c r="O326" s="167"/>
      <c r="P326" s="167"/>
      <c r="Q326" s="168"/>
      <c r="R326" s="168"/>
      <c r="S326" s="168"/>
      <c r="T326" s="164"/>
      <c r="U326" s="166"/>
      <c r="V326" s="164"/>
      <c r="W326" s="164"/>
      <c r="X326" s="162" t="str">
        <f t="shared" si="15"/>
        <v/>
      </c>
      <c r="Y326" s="169"/>
    </row>
    <row r="327" spans="1:25" s="162" customFormat="1">
      <c r="A327" s="163">
        <f t="shared" si="9"/>
        <v>324</v>
      </c>
      <c r="B327" s="164"/>
      <c r="C327" s="164"/>
      <c r="D327" s="165"/>
      <c r="E327" s="165"/>
      <c r="F327" s="164"/>
      <c r="G327" s="166"/>
      <c r="H327" s="167"/>
      <c r="I327" s="166"/>
      <c r="J327" s="173"/>
      <c r="K327" s="170"/>
      <c r="L327" s="171"/>
      <c r="M327" s="167"/>
      <c r="N327" s="167"/>
      <c r="O327" s="167"/>
      <c r="P327" s="167"/>
      <c r="Q327" s="168"/>
      <c r="R327" s="168"/>
      <c r="S327" s="168"/>
      <c r="T327" s="164"/>
      <c r="U327" s="166"/>
      <c r="V327" s="164"/>
      <c r="W327" s="164"/>
      <c r="X327" s="162" t="str">
        <f t="shared" si="15"/>
        <v/>
      </c>
      <c r="Y327" s="169"/>
    </row>
    <row r="328" spans="1:25" s="162" customFormat="1">
      <c r="A328" s="163">
        <f t="shared" si="9"/>
        <v>325</v>
      </c>
      <c r="B328" s="164"/>
      <c r="C328" s="164"/>
      <c r="D328" s="165"/>
      <c r="E328" s="165"/>
      <c r="F328" s="164"/>
      <c r="G328" s="166"/>
      <c r="H328" s="173"/>
      <c r="I328" s="166"/>
      <c r="J328" s="173"/>
      <c r="K328" s="174"/>
      <c r="L328" s="171"/>
      <c r="M328" s="181"/>
      <c r="N328" s="181"/>
      <c r="O328" s="184"/>
      <c r="P328" s="167"/>
      <c r="Q328" s="56"/>
      <c r="R328" s="168"/>
      <c r="S328" s="168"/>
      <c r="T328" s="164"/>
      <c r="U328" s="173"/>
      <c r="V328" s="164"/>
      <c r="W328" s="164"/>
      <c r="X328" s="162" t="str">
        <f t="shared" si="15"/>
        <v/>
      </c>
      <c r="Y328" s="169"/>
    </row>
    <row r="329" spans="1:25" s="162" customFormat="1">
      <c r="A329" s="163">
        <f t="shared" si="9"/>
        <v>326</v>
      </c>
      <c r="B329" s="164"/>
      <c r="C329" s="164"/>
      <c r="D329" s="165"/>
      <c r="E329" s="165"/>
      <c r="F329" s="164"/>
      <c r="G329" s="166"/>
      <c r="H329" s="167"/>
      <c r="I329" s="166"/>
      <c r="J329" s="173"/>
      <c r="K329" s="170"/>
      <c r="L329" s="171"/>
      <c r="M329" s="167"/>
      <c r="N329" s="167"/>
      <c r="O329" s="167"/>
      <c r="P329" s="167"/>
      <c r="Q329" s="168"/>
      <c r="R329" s="168"/>
      <c r="S329" s="168"/>
      <c r="T329" s="164"/>
      <c r="U329" s="166"/>
      <c r="V329" s="164"/>
      <c r="W329" s="164"/>
      <c r="X329" s="162" t="str">
        <f t="shared" si="15"/>
        <v/>
      </c>
      <c r="Y329" s="169"/>
    </row>
    <row r="330" spans="1:25" s="162" customFormat="1">
      <c r="A330" s="163">
        <f t="shared" si="9"/>
        <v>327</v>
      </c>
      <c r="B330" s="164"/>
      <c r="C330" s="164"/>
      <c r="D330" s="165"/>
      <c r="E330" s="165"/>
      <c r="F330" s="164"/>
      <c r="G330" s="166"/>
      <c r="H330" s="167"/>
      <c r="I330" s="166"/>
      <c r="J330" s="173"/>
      <c r="K330" s="170"/>
      <c r="L330" s="171"/>
      <c r="M330" s="167"/>
      <c r="N330" s="167"/>
      <c r="O330" s="167"/>
      <c r="P330" s="167"/>
      <c r="Q330" s="168"/>
      <c r="R330" s="168"/>
      <c r="S330" s="168"/>
      <c r="T330" s="164"/>
      <c r="U330" s="166"/>
      <c r="V330" s="164"/>
      <c r="W330" s="164"/>
      <c r="X330" s="162" t="str">
        <f t="shared" si="15"/>
        <v/>
      </c>
      <c r="Y330" s="169"/>
    </row>
    <row r="331" spans="1:25" s="162" customFormat="1">
      <c r="A331" s="163">
        <f t="shared" si="9"/>
        <v>328</v>
      </c>
      <c r="B331" s="164"/>
      <c r="C331" s="164"/>
      <c r="D331" s="165"/>
      <c r="E331" s="165"/>
      <c r="F331" s="164"/>
      <c r="G331" s="166"/>
      <c r="H331" s="167"/>
      <c r="I331" s="166"/>
      <c r="J331" s="173"/>
      <c r="K331" s="170"/>
      <c r="L331" s="171"/>
      <c r="M331" s="167"/>
      <c r="N331" s="167"/>
      <c r="O331" s="167"/>
      <c r="P331" s="167"/>
      <c r="Q331" s="168"/>
      <c r="R331" s="168"/>
      <c r="S331" s="168"/>
      <c r="T331" s="164"/>
      <c r="U331" s="166"/>
      <c r="V331" s="164"/>
      <c r="W331" s="164"/>
      <c r="X331" s="162" t="str">
        <f t="shared" si="15"/>
        <v/>
      </c>
      <c r="Y331" s="169"/>
    </row>
    <row r="332" spans="1:25" s="162" customFormat="1">
      <c r="A332" s="163">
        <f t="shared" si="9"/>
        <v>329</v>
      </c>
      <c r="B332" s="164"/>
      <c r="C332" s="164"/>
      <c r="D332" s="165"/>
      <c r="E332" s="165"/>
      <c r="F332" s="164"/>
      <c r="G332" s="166"/>
      <c r="H332" s="167"/>
      <c r="I332" s="166"/>
      <c r="J332" s="173"/>
      <c r="K332" s="170"/>
      <c r="L332" s="171"/>
      <c r="M332" s="167"/>
      <c r="N332" s="167"/>
      <c r="O332" s="167"/>
      <c r="P332" s="167"/>
      <c r="Q332" s="168"/>
      <c r="R332" s="168"/>
      <c r="S332" s="168"/>
      <c r="T332" s="164"/>
      <c r="U332" s="166"/>
      <c r="V332" s="164"/>
      <c r="W332" s="164"/>
      <c r="X332" s="162" t="str">
        <f t="shared" si="15"/>
        <v/>
      </c>
      <c r="Y332" s="169"/>
    </row>
    <row r="333" spans="1:25" s="162" customFormat="1">
      <c r="A333" s="163">
        <f t="shared" si="9"/>
        <v>330</v>
      </c>
      <c r="B333" s="164"/>
      <c r="C333" s="164"/>
      <c r="D333" s="165"/>
      <c r="E333" s="165"/>
      <c r="F333" s="164"/>
      <c r="G333" s="166"/>
      <c r="H333" s="167"/>
      <c r="I333" s="166"/>
      <c r="J333" s="173"/>
      <c r="K333" s="170"/>
      <c r="L333" s="171"/>
      <c r="M333" s="167"/>
      <c r="N333" s="167"/>
      <c r="O333" s="167"/>
      <c r="P333" s="167"/>
      <c r="Q333" s="168"/>
      <c r="R333" s="168"/>
      <c r="S333" s="168"/>
      <c r="T333" s="164"/>
      <c r="U333" s="166"/>
      <c r="V333" s="164"/>
      <c r="W333" s="164"/>
      <c r="X333" s="162" t="str">
        <f t="shared" si="15"/>
        <v/>
      </c>
      <c r="Y333" s="169"/>
    </row>
    <row r="334" spans="1:25" s="162" customFormat="1">
      <c r="A334" s="163">
        <f t="shared" si="9"/>
        <v>331</v>
      </c>
      <c r="B334" s="164"/>
      <c r="C334" s="164"/>
      <c r="D334" s="165"/>
      <c r="E334" s="165"/>
      <c r="F334" s="164"/>
      <c r="G334" s="166"/>
      <c r="H334" s="167"/>
      <c r="I334" s="166"/>
      <c r="J334" s="173"/>
      <c r="K334" s="170"/>
      <c r="L334" s="171"/>
      <c r="M334" s="167"/>
      <c r="N334" s="167"/>
      <c r="O334" s="167"/>
      <c r="P334" s="167"/>
      <c r="Q334" s="168"/>
      <c r="R334" s="168"/>
      <c r="S334" s="168"/>
      <c r="T334" s="164"/>
      <c r="U334" s="166"/>
      <c r="V334" s="164"/>
      <c r="W334" s="164"/>
      <c r="X334" s="162" t="str">
        <f t="shared" si="15"/>
        <v/>
      </c>
      <c r="Y334" s="169"/>
    </row>
    <row r="335" spans="1:25" s="162" customFormat="1">
      <c r="A335" s="163">
        <f t="shared" si="9"/>
        <v>332</v>
      </c>
      <c r="B335" s="164"/>
      <c r="C335" s="164"/>
      <c r="D335" s="165"/>
      <c r="E335" s="165"/>
      <c r="F335" s="164"/>
      <c r="G335" s="166"/>
      <c r="H335" s="167"/>
      <c r="I335" s="166"/>
      <c r="J335" s="173"/>
      <c r="K335" s="170"/>
      <c r="L335" s="171"/>
      <c r="M335" s="167"/>
      <c r="N335" s="167"/>
      <c r="O335" s="167"/>
      <c r="P335" s="167"/>
      <c r="Q335" s="168"/>
      <c r="R335" s="168"/>
      <c r="S335" s="168"/>
      <c r="T335" s="164"/>
      <c r="U335" s="166"/>
      <c r="V335" s="164"/>
      <c r="W335" s="164"/>
      <c r="X335" s="162" t="str">
        <f t="shared" si="15"/>
        <v/>
      </c>
      <c r="Y335" s="169"/>
    </row>
    <row r="336" spans="1:25" s="162" customFormat="1">
      <c r="A336" s="163">
        <f t="shared" si="9"/>
        <v>333</v>
      </c>
      <c r="B336" s="164"/>
      <c r="C336" s="164"/>
      <c r="D336" s="165"/>
      <c r="E336" s="165"/>
      <c r="F336" s="164"/>
      <c r="G336" s="166"/>
      <c r="H336" s="167"/>
      <c r="I336" s="166"/>
      <c r="J336" s="173"/>
      <c r="K336" s="170"/>
      <c r="L336" s="171"/>
      <c r="M336" s="167"/>
      <c r="N336" s="167"/>
      <c r="O336" s="167"/>
      <c r="P336" s="167"/>
      <c r="Q336" s="168"/>
      <c r="R336" s="168"/>
      <c r="S336" s="168"/>
      <c r="T336" s="164"/>
      <c r="U336" s="166"/>
      <c r="V336" s="164"/>
      <c r="W336" s="164"/>
      <c r="X336" s="162" t="str">
        <f t="shared" si="15"/>
        <v/>
      </c>
      <c r="Y336" s="169"/>
    </row>
    <row r="337" spans="1:28" s="162" customFormat="1">
      <c r="A337" s="163">
        <f t="shared" si="9"/>
        <v>334</v>
      </c>
      <c r="B337" s="164"/>
      <c r="C337" s="164"/>
      <c r="D337" s="165"/>
      <c r="E337" s="165"/>
      <c r="F337" s="164"/>
      <c r="G337" s="166"/>
      <c r="H337" s="173"/>
      <c r="I337" s="166"/>
      <c r="J337" s="173"/>
      <c r="K337" s="174"/>
      <c r="L337" s="171"/>
      <c r="M337" s="181"/>
      <c r="N337" s="181"/>
      <c r="O337" s="181"/>
      <c r="P337" s="181"/>
      <c r="Q337" s="56"/>
      <c r="R337" s="168"/>
      <c r="S337" s="168"/>
      <c r="T337" s="164"/>
      <c r="U337" s="173"/>
      <c r="V337" s="164"/>
      <c r="W337" s="164"/>
      <c r="X337" s="162" t="str">
        <f t="shared" si="15"/>
        <v/>
      </c>
      <c r="Y337" s="169"/>
      <c r="AA337" t="s">
        <v>281</v>
      </c>
      <c r="AB337" s="162">
        <v>15</v>
      </c>
    </row>
    <row r="338" spans="1:28" s="162" customFormat="1">
      <c r="A338" s="163">
        <f t="shared" si="9"/>
        <v>335</v>
      </c>
      <c r="B338" s="164"/>
      <c r="C338" s="164"/>
      <c r="D338" s="165"/>
      <c r="E338" s="165"/>
      <c r="F338" s="164"/>
      <c r="G338" s="166"/>
      <c r="H338" s="167"/>
      <c r="I338" s="166"/>
      <c r="J338" s="173"/>
      <c r="K338" s="170"/>
      <c r="L338" s="171"/>
      <c r="M338" s="167"/>
      <c r="N338" s="167"/>
      <c r="O338" s="167"/>
      <c r="P338" s="167"/>
      <c r="Q338" s="168"/>
      <c r="R338" s="168"/>
      <c r="S338" s="168"/>
      <c r="T338" s="164"/>
      <c r="U338" s="166"/>
      <c r="V338" s="164"/>
      <c r="W338" s="164"/>
      <c r="X338" s="162" t="str">
        <f t="shared" si="15"/>
        <v/>
      </c>
      <c r="Y338" s="169"/>
    </row>
    <row r="339" spans="1:28" s="162" customFormat="1">
      <c r="A339" s="163">
        <f t="shared" si="9"/>
        <v>336</v>
      </c>
      <c r="B339" s="164"/>
      <c r="C339" s="164"/>
      <c r="D339" s="165"/>
      <c r="E339" s="165"/>
      <c r="F339" s="164"/>
      <c r="G339" s="166"/>
      <c r="H339" s="167"/>
      <c r="I339" s="166"/>
      <c r="J339" s="173"/>
      <c r="K339" s="170"/>
      <c r="L339" s="171"/>
      <c r="M339" s="167"/>
      <c r="N339" s="167"/>
      <c r="O339" s="167"/>
      <c r="P339" s="167"/>
      <c r="Q339" s="168"/>
      <c r="R339" s="168"/>
      <c r="S339" s="168"/>
      <c r="T339" s="164"/>
      <c r="U339" s="166"/>
      <c r="V339" s="164"/>
      <c r="W339" s="164"/>
      <c r="X339" s="162" t="str">
        <f t="shared" si="15"/>
        <v/>
      </c>
      <c r="Y339" s="169"/>
    </row>
    <row r="340" spans="1:28" s="162" customFormat="1">
      <c r="A340" s="163">
        <f t="shared" si="9"/>
        <v>337</v>
      </c>
      <c r="B340" s="164"/>
      <c r="C340" s="164"/>
      <c r="D340" s="165"/>
      <c r="E340" s="165"/>
      <c r="F340" s="164"/>
      <c r="G340" s="166"/>
      <c r="H340" s="173"/>
      <c r="I340" s="166"/>
      <c r="J340" s="173"/>
      <c r="K340" s="174"/>
      <c r="L340" s="171"/>
      <c r="M340" s="167"/>
      <c r="N340" s="181"/>
      <c r="O340" s="181"/>
      <c r="P340" s="181"/>
      <c r="Q340" s="56"/>
      <c r="R340" s="168"/>
      <c r="S340" s="168"/>
      <c r="T340" s="164"/>
      <c r="U340" s="173"/>
      <c r="V340" s="164"/>
      <c r="W340" s="164"/>
      <c r="X340" s="162" t="str">
        <f t="shared" si="15"/>
        <v/>
      </c>
      <c r="Y340" s="169"/>
      <c r="AB340" s="162">
        <v>20</v>
      </c>
    </row>
    <row r="341" spans="1:28" s="162" customFormat="1">
      <c r="A341" s="163">
        <f t="shared" si="9"/>
        <v>338</v>
      </c>
      <c r="B341" s="164"/>
      <c r="C341" s="164"/>
      <c r="D341" s="165"/>
      <c r="E341" s="165"/>
      <c r="F341" s="164"/>
      <c r="G341" s="166"/>
      <c r="H341" s="173"/>
      <c r="I341" s="166"/>
      <c r="J341" s="173"/>
      <c r="K341" s="174"/>
      <c r="L341" s="171"/>
      <c r="M341" s="181"/>
      <c r="N341" s="181"/>
      <c r="O341" s="181"/>
      <c r="P341" s="181"/>
      <c r="Q341" s="56"/>
      <c r="R341" s="168"/>
      <c r="S341" s="168"/>
      <c r="T341" s="164"/>
      <c r="U341" s="173"/>
      <c r="V341" s="164"/>
      <c r="W341" s="164"/>
      <c r="X341" s="162" t="str">
        <f t="shared" si="15"/>
        <v/>
      </c>
      <c r="Y341" s="169"/>
      <c r="AB341" s="162">
        <v>0</v>
      </c>
    </row>
    <row r="342" spans="1:28" s="162" customFormat="1">
      <c r="A342" s="163">
        <f t="shared" si="9"/>
        <v>339</v>
      </c>
      <c r="B342" s="164"/>
      <c r="C342" s="164"/>
      <c r="D342" s="165"/>
      <c r="E342" s="165"/>
      <c r="F342" s="164"/>
      <c r="G342" s="166"/>
      <c r="H342" s="167"/>
      <c r="I342" s="166"/>
      <c r="J342" s="173"/>
      <c r="K342" s="170"/>
      <c r="L342" s="171"/>
      <c r="M342" s="167"/>
      <c r="N342" s="167"/>
      <c r="O342" s="167"/>
      <c r="P342" s="167"/>
      <c r="Q342" s="168"/>
      <c r="R342" s="168"/>
      <c r="S342" s="168"/>
      <c r="T342" s="164"/>
      <c r="U342" s="166"/>
      <c r="V342" s="164"/>
      <c r="W342" s="164"/>
      <c r="X342" s="162" t="str">
        <f t="shared" si="15"/>
        <v/>
      </c>
      <c r="Y342" s="169"/>
    </row>
    <row r="343" spans="1:28" s="162" customFormat="1">
      <c r="A343" s="163">
        <f t="shared" si="9"/>
        <v>340</v>
      </c>
      <c r="B343" s="164"/>
      <c r="C343" s="164"/>
      <c r="D343" s="165"/>
      <c r="E343" s="165"/>
      <c r="F343" s="164"/>
      <c r="G343" s="166"/>
      <c r="H343" s="167"/>
      <c r="I343" s="166"/>
      <c r="J343" s="173"/>
      <c r="K343" s="170"/>
      <c r="L343" s="171"/>
      <c r="M343" s="167"/>
      <c r="N343" s="167"/>
      <c r="O343" s="167"/>
      <c r="P343" s="167"/>
      <c r="Q343" s="168"/>
      <c r="R343" s="168"/>
      <c r="S343" s="168"/>
      <c r="T343" s="164"/>
      <c r="U343" s="166"/>
      <c r="V343" s="164"/>
      <c r="W343" s="164"/>
      <c r="X343" s="162" t="str">
        <f t="shared" si="15"/>
        <v/>
      </c>
      <c r="Y343" s="169"/>
    </row>
    <row r="344" spans="1:28" s="162" customFormat="1">
      <c r="A344" s="163">
        <f t="shared" si="9"/>
        <v>341</v>
      </c>
      <c r="B344" s="164"/>
      <c r="C344" s="164"/>
      <c r="D344" s="165"/>
      <c r="E344" s="165"/>
      <c r="F344" s="164"/>
      <c r="G344" s="166"/>
      <c r="H344" s="167"/>
      <c r="I344" s="166"/>
      <c r="J344" s="173"/>
      <c r="K344" s="170"/>
      <c r="L344" s="171"/>
      <c r="M344" s="167"/>
      <c r="N344" s="167"/>
      <c r="O344" s="167"/>
      <c r="P344" s="167"/>
      <c r="Q344" s="168"/>
      <c r="R344" s="168"/>
      <c r="S344" s="168"/>
      <c r="T344" s="164"/>
      <c r="U344" s="166"/>
      <c r="V344" s="164"/>
      <c r="W344" s="164"/>
      <c r="X344" s="162" t="str">
        <f t="shared" si="15"/>
        <v/>
      </c>
      <c r="Y344" s="169"/>
    </row>
    <row r="345" spans="1:28" s="162" customFormat="1">
      <c r="A345" s="163">
        <f t="shared" si="9"/>
        <v>342</v>
      </c>
      <c r="B345" s="164"/>
      <c r="C345" s="164"/>
      <c r="D345" s="165"/>
      <c r="E345" s="165"/>
      <c r="F345" s="164"/>
      <c r="G345" s="166"/>
      <c r="H345" s="167"/>
      <c r="I345" s="166"/>
      <c r="J345" s="173"/>
      <c r="K345" s="170"/>
      <c r="L345" s="171"/>
      <c r="M345" s="167"/>
      <c r="N345" s="167"/>
      <c r="O345" s="167"/>
      <c r="P345" s="167"/>
      <c r="Q345" s="168"/>
      <c r="R345" s="168"/>
      <c r="S345" s="168"/>
      <c r="T345" s="164"/>
      <c r="U345" s="166"/>
      <c r="V345" s="164"/>
      <c r="W345" s="164"/>
      <c r="X345" s="162" t="str">
        <f t="shared" si="15"/>
        <v/>
      </c>
      <c r="Y345" s="169"/>
    </row>
    <row r="346" spans="1:28" s="162" customFormat="1">
      <c r="A346" s="163">
        <f t="shared" si="9"/>
        <v>343</v>
      </c>
      <c r="B346" s="164"/>
      <c r="C346" s="164"/>
      <c r="D346" s="165"/>
      <c r="E346" s="165"/>
      <c r="F346" s="164"/>
      <c r="G346" s="166"/>
      <c r="H346" s="167"/>
      <c r="I346" s="166"/>
      <c r="J346" s="173"/>
      <c r="K346" s="170"/>
      <c r="L346" s="171"/>
      <c r="M346" s="167"/>
      <c r="N346" s="167"/>
      <c r="O346" s="167"/>
      <c r="P346" s="167"/>
      <c r="Q346" s="168"/>
      <c r="R346" s="168"/>
      <c r="S346" s="168"/>
      <c r="T346" s="164"/>
      <c r="U346" s="166"/>
      <c r="V346" s="164"/>
      <c r="W346" s="164"/>
      <c r="X346" s="162" t="str">
        <f t="shared" si="15"/>
        <v/>
      </c>
      <c r="Y346" s="169"/>
    </row>
    <row r="347" spans="1:28" s="162" customFormat="1">
      <c r="A347" s="163">
        <f t="shared" si="9"/>
        <v>344</v>
      </c>
      <c r="B347" s="164"/>
      <c r="C347" s="164"/>
      <c r="D347" s="165"/>
      <c r="E347" s="165"/>
      <c r="F347" s="164"/>
      <c r="G347" s="166"/>
      <c r="H347" s="167"/>
      <c r="I347" s="166"/>
      <c r="J347" s="173"/>
      <c r="K347" s="174"/>
      <c r="L347" s="171"/>
      <c r="M347" s="167"/>
      <c r="N347" s="167"/>
      <c r="O347" s="167"/>
      <c r="P347" s="181"/>
      <c r="Q347" s="168"/>
      <c r="R347" s="168"/>
      <c r="S347" s="168"/>
      <c r="T347" s="164"/>
      <c r="U347" s="173"/>
      <c r="V347" s="164"/>
      <c r="W347" s="164"/>
      <c r="X347" s="162" t="str">
        <f t="shared" si="15"/>
        <v/>
      </c>
      <c r="Y347" s="169"/>
    </row>
    <row r="348" spans="1:28" s="162" customFormat="1">
      <c r="A348" s="163">
        <f t="shared" si="9"/>
        <v>345</v>
      </c>
      <c r="B348" s="164"/>
      <c r="C348" s="164"/>
      <c r="D348" s="165"/>
      <c r="E348" s="165"/>
      <c r="F348" s="164"/>
      <c r="G348" s="166"/>
      <c r="H348" s="167"/>
      <c r="I348" s="166"/>
      <c r="J348" s="173"/>
      <c r="K348" s="170"/>
      <c r="L348" s="171"/>
      <c r="M348" s="167"/>
      <c r="N348" s="167"/>
      <c r="O348" s="167"/>
      <c r="P348" s="167"/>
      <c r="Q348" s="168"/>
      <c r="R348" s="168"/>
      <c r="S348" s="168"/>
      <c r="T348" s="164"/>
      <c r="U348" s="166"/>
      <c r="V348" s="164"/>
      <c r="W348" s="164"/>
      <c r="X348" s="162" t="str">
        <f t="shared" si="15"/>
        <v/>
      </c>
      <c r="Y348" s="169"/>
    </row>
    <row r="349" spans="1:28" s="162" customFormat="1">
      <c r="A349" s="163">
        <f t="shared" si="9"/>
        <v>346</v>
      </c>
      <c r="B349" s="164"/>
      <c r="C349" s="164"/>
      <c r="D349" s="165"/>
      <c r="E349" s="165"/>
      <c r="F349" s="164"/>
      <c r="G349" s="166"/>
      <c r="H349" s="167"/>
      <c r="I349" s="166"/>
      <c r="J349" s="173"/>
      <c r="K349" s="170"/>
      <c r="L349" s="171"/>
      <c r="M349" s="167"/>
      <c r="N349" s="167"/>
      <c r="O349" s="167"/>
      <c r="P349" s="167"/>
      <c r="Q349" s="168"/>
      <c r="R349" s="168"/>
      <c r="S349" s="168"/>
      <c r="T349" s="164"/>
      <c r="U349" s="166"/>
      <c r="V349" s="164"/>
      <c r="W349" s="164"/>
      <c r="X349" s="162" t="str">
        <f t="shared" si="15"/>
        <v/>
      </c>
      <c r="Y349" s="169"/>
    </row>
    <row r="350" spans="1:28" s="162" customFormat="1">
      <c r="A350" s="163">
        <f t="shared" si="9"/>
        <v>347</v>
      </c>
      <c r="B350" s="164"/>
      <c r="C350" s="164"/>
      <c r="D350" s="165"/>
      <c r="E350" s="165"/>
      <c r="F350" s="164"/>
      <c r="G350" s="166"/>
      <c r="H350" s="167"/>
      <c r="I350" s="166"/>
      <c r="J350" s="173"/>
      <c r="K350" s="170"/>
      <c r="L350" s="171"/>
      <c r="M350" s="167"/>
      <c r="N350" s="167"/>
      <c r="O350" s="167"/>
      <c r="P350" s="167"/>
      <c r="Q350" s="168"/>
      <c r="R350" s="168"/>
      <c r="S350" s="168"/>
      <c r="T350" s="164"/>
      <c r="U350" s="166"/>
      <c r="V350" s="164"/>
      <c r="W350" s="164"/>
      <c r="X350" s="162" t="str">
        <f>G350&amp;IF(ISBLANK(W350),IF(ISBLANK(T350),"","修正"),"完了")</f>
        <v/>
      </c>
      <c r="Y350" s="169"/>
    </row>
    <row r="351" spans="1:28" s="162" customFormat="1">
      <c r="A351" s="163">
        <f t="shared" si="9"/>
        <v>348</v>
      </c>
      <c r="B351" s="164"/>
      <c r="C351" s="164"/>
      <c r="D351" s="165"/>
      <c r="E351" s="165"/>
      <c r="F351" s="164"/>
      <c r="G351" s="166"/>
      <c r="H351" s="167"/>
      <c r="I351" s="166"/>
      <c r="J351" s="173"/>
      <c r="K351" s="170"/>
      <c r="L351" s="171"/>
      <c r="M351" s="167"/>
      <c r="N351" s="167"/>
      <c r="O351" s="167"/>
      <c r="P351" s="167"/>
      <c r="Q351" s="168"/>
      <c r="R351" s="168"/>
      <c r="S351" s="168"/>
      <c r="T351" s="164"/>
      <c r="U351" s="166"/>
      <c r="V351" s="164"/>
      <c r="W351" s="164"/>
      <c r="X351" s="162" t="str">
        <f t="shared" ref="X351:X365" si="16">G351&amp;IF(ISBLANK(W351),IF(ISBLANK(T351),"","修正"),"完了")</f>
        <v/>
      </c>
      <c r="Y351" s="169"/>
    </row>
    <row r="352" spans="1:28" s="162" customFormat="1">
      <c r="A352" s="163">
        <f t="shared" si="9"/>
        <v>349</v>
      </c>
      <c r="B352" s="164"/>
      <c r="C352" s="164"/>
      <c r="D352" s="165"/>
      <c r="E352" s="165"/>
      <c r="F352" s="164"/>
      <c r="G352" s="166"/>
      <c r="H352" s="173"/>
      <c r="I352" s="166"/>
      <c r="J352" s="173"/>
      <c r="K352" s="174"/>
      <c r="L352" s="171"/>
      <c r="M352" s="167"/>
      <c r="N352" s="181"/>
      <c r="O352" s="181"/>
      <c r="P352" s="181"/>
      <c r="Q352" s="56"/>
      <c r="R352" s="168"/>
      <c r="S352" s="168"/>
      <c r="T352" s="164"/>
      <c r="U352" s="166"/>
      <c r="V352" s="164"/>
      <c r="W352" s="164"/>
      <c r="X352" s="162" t="str">
        <f t="shared" si="16"/>
        <v/>
      </c>
      <c r="Y352" s="169"/>
    </row>
    <row r="353" spans="1:25" s="162" customFormat="1">
      <c r="A353" s="163">
        <f t="shared" si="9"/>
        <v>350</v>
      </c>
      <c r="B353" s="164"/>
      <c r="C353" s="164"/>
      <c r="D353" s="165"/>
      <c r="E353" s="165"/>
      <c r="F353" s="164"/>
      <c r="G353" s="166"/>
      <c r="H353" s="167"/>
      <c r="I353" s="166"/>
      <c r="J353" s="173"/>
      <c r="K353" s="170"/>
      <c r="L353" s="171"/>
      <c r="M353" s="167"/>
      <c r="N353" s="167"/>
      <c r="O353" s="167"/>
      <c r="P353" s="167"/>
      <c r="Q353" s="168"/>
      <c r="R353" s="168"/>
      <c r="S353" s="168"/>
      <c r="T353" s="164"/>
      <c r="U353" s="166"/>
      <c r="V353" s="164"/>
      <c r="W353" s="164"/>
      <c r="X353" s="162" t="str">
        <f t="shared" si="16"/>
        <v/>
      </c>
      <c r="Y353" s="169"/>
    </row>
    <row r="354" spans="1:25" s="162" customFormat="1">
      <c r="A354" s="163">
        <f t="shared" si="9"/>
        <v>351</v>
      </c>
      <c r="B354" s="164"/>
      <c r="C354" s="164"/>
      <c r="D354" s="165"/>
      <c r="E354" s="165"/>
      <c r="F354" s="164"/>
      <c r="G354" s="166"/>
      <c r="H354" s="167"/>
      <c r="I354" s="166"/>
      <c r="J354" s="173"/>
      <c r="K354" s="170"/>
      <c r="L354" s="171"/>
      <c r="M354" s="167"/>
      <c r="N354" s="167"/>
      <c r="O354" s="167"/>
      <c r="P354" s="167"/>
      <c r="Q354" s="168"/>
      <c r="R354" s="168"/>
      <c r="S354" s="168"/>
      <c r="T354" s="164"/>
      <c r="U354" s="166"/>
      <c r="V354" s="164"/>
      <c r="W354" s="164"/>
      <c r="X354" s="162" t="str">
        <f t="shared" si="16"/>
        <v/>
      </c>
      <c r="Y354" s="169"/>
    </row>
    <row r="355" spans="1:25" s="162" customFormat="1">
      <c r="A355" s="163">
        <f t="shared" si="9"/>
        <v>352</v>
      </c>
      <c r="B355" s="164"/>
      <c r="C355" s="164"/>
      <c r="D355" s="165"/>
      <c r="E355" s="165"/>
      <c r="F355" s="164"/>
      <c r="G355" s="166"/>
      <c r="H355" s="167"/>
      <c r="I355" s="166"/>
      <c r="J355" s="173"/>
      <c r="K355" s="170"/>
      <c r="L355" s="171"/>
      <c r="M355" s="167"/>
      <c r="N355" s="167"/>
      <c r="O355" s="167"/>
      <c r="P355" s="167"/>
      <c r="Q355" s="168"/>
      <c r="R355" s="168"/>
      <c r="S355" s="168"/>
      <c r="T355" s="164"/>
      <c r="U355" s="166"/>
      <c r="V355" s="164"/>
      <c r="W355" s="164"/>
      <c r="X355" s="162" t="str">
        <f t="shared" si="16"/>
        <v/>
      </c>
      <c r="Y355" s="169"/>
    </row>
    <row r="356" spans="1:25" s="162" customFormat="1">
      <c r="A356" s="163">
        <f t="shared" si="9"/>
        <v>353</v>
      </c>
      <c r="B356" s="164"/>
      <c r="C356" s="164"/>
      <c r="D356" s="165"/>
      <c r="E356" s="165"/>
      <c r="F356" s="164"/>
      <c r="G356" s="166"/>
      <c r="H356" s="167"/>
      <c r="I356" s="166"/>
      <c r="J356" s="173"/>
      <c r="K356" s="174"/>
      <c r="L356" s="171"/>
      <c r="M356" s="181"/>
      <c r="N356" s="181"/>
      <c r="O356" s="181"/>
      <c r="P356" s="181"/>
      <c r="Q356" s="168"/>
      <c r="R356" s="168"/>
      <c r="S356" s="168"/>
      <c r="T356" s="164"/>
      <c r="U356" s="173"/>
      <c r="V356" s="164"/>
      <c r="W356" s="164"/>
      <c r="X356" s="162" t="str">
        <f t="shared" si="16"/>
        <v/>
      </c>
      <c r="Y356" s="169"/>
    </row>
    <row r="357" spans="1:25" s="162" customFormat="1">
      <c r="A357" s="163">
        <f t="shared" si="9"/>
        <v>354</v>
      </c>
      <c r="B357" s="164"/>
      <c r="C357" s="164"/>
      <c r="D357" s="165"/>
      <c r="E357" s="165"/>
      <c r="F357" s="164"/>
      <c r="G357" s="166"/>
      <c r="H357" s="167"/>
      <c r="I357" s="166"/>
      <c r="J357" s="173"/>
      <c r="K357" s="170"/>
      <c r="L357" s="171"/>
      <c r="M357" s="167"/>
      <c r="N357" s="167"/>
      <c r="O357" s="167"/>
      <c r="P357" s="167"/>
      <c r="Q357" s="168"/>
      <c r="R357" s="168"/>
      <c r="S357" s="168"/>
      <c r="T357" s="164"/>
      <c r="U357" s="166"/>
      <c r="V357" s="164"/>
      <c r="W357" s="164"/>
      <c r="X357" s="162" t="str">
        <f t="shared" si="16"/>
        <v/>
      </c>
      <c r="Y357" s="169"/>
    </row>
    <row r="358" spans="1:25" s="162" customFormat="1">
      <c r="A358" s="163">
        <f t="shared" si="9"/>
        <v>355</v>
      </c>
      <c r="B358" s="164"/>
      <c r="C358" s="164"/>
      <c r="D358" s="165"/>
      <c r="E358" s="165"/>
      <c r="F358" s="164"/>
      <c r="G358" s="166"/>
      <c r="H358" s="173"/>
      <c r="I358" s="166"/>
      <c r="J358" s="173"/>
      <c r="K358" s="174"/>
      <c r="L358" s="171"/>
      <c r="M358" s="167"/>
      <c r="N358" s="181"/>
      <c r="O358" s="181"/>
      <c r="P358" s="181"/>
      <c r="Q358" s="56"/>
      <c r="R358" s="168"/>
      <c r="S358" s="168"/>
      <c r="T358" s="164"/>
      <c r="U358" s="166"/>
      <c r="V358" s="164"/>
      <c r="W358" s="164"/>
      <c r="X358" s="162" t="str">
        <f t="shared" si="16"/>
        <v/>
      </c>
      <c r="Y358" s="169"/>
    </row>
    <row r="359" spans="1:25" s="162" customFormat="1">
      <c r="A359" s="163">
        <f t="shared" si="9"/>
        <v>356</v>
      </c>
      <c r="B359" s="164"/>
      <c r="C359" s="164"/>
      <c r="D359" s="165"/>
      <c r="E359" s="165"/>
      <c r="F359" s="164"/>
      <c r="G359" s="166"/>
      <c r="H359" s="167"/>
      <c r="I359" s="166"/>
      <c r="J359" s="173"/>
      <c r="K359" s="170"/>
      <c r="L359" s="171"/>
      <c r="M359" s="167"/>
      <c r="N359" s="167"/>
      <c r="O359" s="167"/>
      <c r="P359" s="167"/>
      <c r="Q359" s="168"/>
      <c r="R359" s="168"/>
      <c r="S359" s="168"/>
      <c r="T359" s="164"/>
      <c r="U359" s="166"/>
      <c r="V359" s="164"/>
      <c r="W359" s="164"/>
      <c r="X359" s="162" t="str">
        <f t="shared" si="16"/>
        <v/>
      </c>
      <c r="Y359" s="169"/>
    </row>
    <row r="360" spans="1:25" s="162" customFormat="1">
      <c r="A360" s="163">
        <f t="shared" si="9"/>
        <v>357</v>
      </c>
      <c r="B360" s="164"/>
      <c r="C360" s="164"/>
      <c r="D360" s="165"/>
      <c r="E360" s="165"/>
      <c r="F360" s="164"/>
      <c r="G360" s="166"/>
      <c r="H360" s="167"/>
      <c r="I360" s="166"/>
      <c r="J360" s="173"/>
      <c r="K360" s="170"/>
      <c r="L360" s="171"/>
      <c r="M360" s="167"/>
      <c r="N360" s="167"/>
      <c r="O360" s="167"/>
      <c r="P360" s="167"/>
      <c r="Q360" s="168"/>
      <c r="R360" s="168"/>
      <c r="S360" s="168"/>
      <c r="T360" s="164"/>
      <c r="U360" s="166"/>
      <c r="V360" s="164"/>
      <c r="W360" s="164"/>
      <c r="X360" s="162" t="str">
        <f t="shared" si="16"/>
        <v/>
      </c>
      <c r="Y360" s="169"/>
    </row>
    <row r="361" spans="1:25" s="162" customFormat="1">
      <c r="A361" s="163">
        <f t="shared" si="9"/>
        <v>358</v>
      </c>
      <c r="B361" s="164"/>
      <c r="C361" s="164"/>
      <c r="D361" s="165"/>
      <c r="E361" s="165"/>
      <c r="F361" s="164"/>
      <c r="G361" s="166"/>
      <c r="H361" s="167"/>
      <c r="I361" s="166"/>
      <c r="J361" s="173"/>
      <c r="K361" s="170"/>
      <c r="L361" s="171"/>
      <c r="M361" s="167"/>
      <c r="N361" s="167"/>
      <c r="O361" s="167"/>
      <c r="P361" s="167"/>
      <c r="Q361" s="168"/>
      <c r="R361" s="168"/>
      <c r="S361" s="168"/>
      <c r="T361" s="164"/>
      <c r="U361" s="166"/>
      <c r="V361" s="164"/>
      <c r="W361" s="164"/>
      <c r="X361" s="162" t="str">
        <f t="shared" si="16"/>
        <v/>
      </c>
      <c r="Y361" s="169"/>
    </row>
    <row r="362" spans="1:25" s="162" customFormat="1">
      <c r="A362" s="163">
        <f t="shared" si="9"/>
        <v>359</v>
      </c>
      <c r="B362" s="164"/>
      <c r="C362" s="164"/>
      <c r="D362" s="165"/>
      <c r="E362" s="165"/>
      <c r="F362" s="164"/>
      <c r="G362" s="166"/>
      <c r="H362" s="167"/>
      <c r="I362" s="166"/>
      <c r="J362" s="173"/>
      <c r="K362" s="170"/>
      <c r="L362" s="171"/>
      <c r="M362" s="167"/>
      <c r="N362" s="167"/>
      <c r="O362" s="167"/>
      <c r="P362" s="167"/>
      <c r="Q362" s="168"/>
      <c r="R362" s="168"/>
      <c r="S362" s="168"/>
      <c r="T362" s="164"/>
      <c r="U362" s="166"/>
      <c r="V362" s="164"/>
      <c r="W362" s="164"/>
      <c r="X362" s="162" t="str">
        <f t="shared" si="16"/>
        <v/>
      </c>
      <c r="Y362" s="169"/>
    </row>
    <row r="363" spans="1:25" s="162" customFormat="1">
      <c r="A363" s="163">
        <f t="shared" si="9"/>
        <v>360</v>
      </c>
      <c r="B363" s="164"/>
      <c r="C363" s="164"/>
      <c r="D363" s="165"/>
      <c r="E363" s="165"/>
      <c r="F363" s="164"/>
      <c r="G363" s="166"/>
      <c r="H363" s="167"/>
      <c r="I363" s="166"/>
      <c r="J363" s="173"/>
      <c r="K363" s="170"/>
      <c r="L363" s="171"/>
      <c r="M363" s="167"/>
      <c r="N363" s="167"/>
      <c r="O363" s="167"/>
      <c r="P363" s="167"/>
      <c r="Q363" s="168"/>
      <c r="R363" s="168"/>
      <c r="S363" s="168"/>
      <c r="T363" s="164"/>
      <c r="U363" s="166"/>
      <c r="V363" s="164"/>
      <c r="W363" s="164"/>
      <c r="X363" s="162" t="str">
        <f t="shared" si="16"/>
        <v/>
      </c>
      <c r="Y363" s="169"/>
    </row>
    <row r="364" spans="1:25" s="162" customFormat="1">
      <c r="A364" s="163">
        <f t="shared" si="9"/>
        <v>361</v>
      </c>
      <c r="B364" s="164"/>
      <c r="C364" s="164"/>
      <c r="D364" s="165"/>
      <c r="E364" s="165"/>
      <c r="F364" s="164"/>
      <c r="G364" s="166"/>
      <c r="H364" s="167"/>
      <c r="I364" s="166"/>
      <c r="J364" s="173"/>
      <c r="K364" s="170"/>
      <c r="L364" s="171"/>
      <c r="M364" s="167"/>
      <c r="N364" s="167"/>
      <c r="O364" s="167"/>
      <c r="P364" s="167"/>
      <c r="Q364" s="168"/>
      <c r="R364" s="168"/>
      <c r="S364" s="168"/>
      <c r="T364" s="164"/>
      <c r="U364" s="166"/>
      <c r="V364" s="164"/>
      <c r="W364" s="164"/>
      <c r="X364" s="162" t="str">
        <f t="shared" si="16"/>
        <v/>
      </c>
      <c r="Y364" s="169"/>
    </row>
    <row r="365" spans="1:25" s="162" customFormat="1">
      <c r="A365" s="163">
        <f t="shared" si="9"/>
        <v>362</v>
      </c>
      <c r="B365" s="164"/>
      <c r="C365" s="164"/>
      <c r="D365" s="165"/>
      <c r="E365" s="165"/>
      <c r="F365" s="164"/>
      <c r="G365" s="166"/>
      <c r="H365" s="167"/>
      <c r="I365" s="166"/>
      <c r="J365" s="173"/>
      <c r="K365" s="170"/>
      <c r="L365" s="171"/>
      <c r="M365" s="167"/>
      <c r="N365" s="167"/>
      <c r="O365" s="167"/>
      <c r="P365" s="167"/>
      <c r="Q365" s="168"/>
      <c r="R365" s="168"/>
      <c r="S365" s="168"/>
      <c r="T365" s="164"/>
      <c r="U365" s="166"/>
      <c r="V365" s="164"/>
      <c r="W365" s="164"/>
      <c r="X365" s="162" t="str">
        <f t="shared" si="16"/>
        <v/>
      </c>
      <c r="Y365" s="169"/>
    </row>
    <row r="366" spans="1:25" s="162" customFormat="1">
      <c r="A366" s="163">
        <f t="shared" si="9"/>
        <v>363</v>
      </c>
      <c r="B366" s="164"/>
      <c r="C366" s="164"/>
      <c r="D366" s="165"/>
      <c r="E366" s="165"/>
      <c r="F366" s="164"/>
      <c r="G366" s="166"/>
      <c r="H366" s="167"/>
      <c r="I366" s="166"/>
      <c r="J366" s="173"/>
      <c r="K366" s="170"/>
      <c r="L366" s="171"/>
      <c r="M366" s="167"/>
      <c r="N366" s="167"/>
      <c r="O366" s="167"/>
      <c r="P366" s="167"/>
      <c r="Q366" s="168"/>
      <c r="R366" s="168"/>
      <c r="S366" s="168"/>
      <c r="T366" s="164"/>
      <c r="U366" s="166"/>
      <c r="V366" s="164"/>
      <c r="W366" s="164"/>
      <c r="X366" s="162" t="str">
        <f>G366&amp;IF(ISBLANK(W366),IF(ISBLANK(T366),"","修正"),"完了")</f>
        <v/>
      </c>
      <c r="Y366" s="169"/>
    </row>
    <row r="367" spans="1:25" s="162" customFormat="1">
      <c r="A367" s="163">
        <f t="shared" si="9"/>
        <v>364</v>
      </c>
      <c r="B367" s="164"/>
      <c r="C367" s="164"/>
      <c r="D367" s="165"/>
      <c r="E367" s="165"/>
      <c r="F367" s="164"/>
      <c r="G367" s="166"/>
      <c r="H367" s="167"/>
      <c r="I367" s="166"/>
      <c r="J367" s="173"/>
      <c r="K367" s="174"/>
      <c r="L367" s="171"/>
      <c r="M367" s="181"/>
      <c r="N367" s="181"/>
      <c r="O367" s="181"/>
      <c r="P367" s="181"/>
      <c r="Q367" s="56"/>
      <c r="R367" s="168"/>
      <c r="S367" s="168"/>
      <c r="T367" s="164"/>
      <c r="U367" s="173"/>
      <c r="V367" s="164"/>
      <c r="W367" s="164"/>
      <c r="X367" s="162" t="str">
        <f t="shared" ref="X367:X388" si="17">G367&amp;IF(ISBLANK(W367),IF(ISBLANK(T367),"","修正"),"完了")</f>
        <v/>
      </c>
      <c r="Y367" s="169"/>
    </row>
    <row r="368" spans="1:25" s="162" customFormat="1">
      <c r="A368" s="163">
        <f t="shared" si="9"/>
        <v>365</v>
      </c>
      <c r="B368" s="164"/>
      <c r="C368" s="164"/>
      <c r="D368" s="165"/>
      <c r="E368" s="165"/>
      <c r="F368" s="164"/>
      <c r="G368" s="166"/>
      <c r="H368" s="167"/>
      <c r="I368" s="166"/>
      <c r="J368" s="173"/>
      <c r="K368" s="170"/>
      <c r="L368" s="171"/>
      <c r="M368" s="167"/>
      <c r="N368" s="167"/>
      <c r="O368" s="167"/>
      <c r="P368" s="167"/>
      <c r="Q368" s="168"/>
      <c r="R368" s="168"/>
      <c r="S368" s="168"/>
      <c r="T368" s="164"/>
      <c r="U368" s="166"/>
      <c r="V368" s="164"/>
      <c r="W368" s="164"/>
      <c r="X368" s="162" t="str">
        <f t="shared" si="17"/>
        <v/>
      </c>
      <c r="Y368" s="169"/>
    </row>
    <row r="369" spans="1:25" s="162" customFormat="1">
      <c r="A369" s="163">
        <f t="shared" si="9"/>
        <v>366</v>
      </c>
      <c r="B369" s="164"/>
      <c r="C369" s="164"/>
      <c r="D369" s="165"/>
      <c r="E369" s="165"/>
      <c r="F369" s="164"/>
      <c r="G369" s="166"/>
      <c r="H369" s="167"/>
      <c r="I369" s="166"/>
      <c r="J369" s="173"/>
      <c r="K369" s="170"/>
      <c r="L369" s="171"/>
      <c r="M369" s="167"/>
      <c r="N369" s="167"/>
      <c r="O369" s="167"/>
      <c r="P369" s="167"/>
      <c r="Q369" s="168"/>
      <c r="R369" s="168"/>
      <c r="S369" s="168"/>
      <c r="T369" s="164"/>
      <c r="U369" s="166"/>
      <c r="V369" s="164"/>
      <c r="W369" s="164"/>
      <c r="X369" s="162" t="str">
        <f t="shared" si="17"/>
        <v/>
      </c>
      <c r="Y369" s="169"/>
    </row>
    <row r="370" spans="1:25" s="162" customFormat="1">
      <c r="A370" s="163">
        <f t="shared" si="9"/>
        <v>367</v>
      </c>
      <c r="B370" s="164"/>
      <c r="C370" s="164"/>
      <c r="D370" s="165"/>
      <c r="E370" s="165"/>
      <c r="F370" s="164"/>
      <c r="G370" s="166"/>
      <c r="H370" s="167"/>
      <c r="I370" s="166"/>
      <c r="J370" s="173"/>
      <c r="K370" s="170"/>
      <c r="L370" s="171"/>
      <c r="M370" s="167"/>
      <c r="N370" s="167"/>
      <c r="O370" s="167"/>
      <c r="P370" s="167"/>
      <c r="Q370" s="168"/>
      <c r="R370" s="168"/>
      <c r="S370" s="168"/>
      <c r="T370" s="164"/>
      <c r="U370" s="166"/>
      <c r="V370" s="164"/>
      <c r="W370" s="164"/>
      <c r="X370" s="162" t="str">
        <f t="shared" si="17"/>
        <v/>
      </c>
      <c r="Y370" s="169"/>
    </row>
    <row r="371" spans="1:25" s="162" customFormat="1">
      <c r="A371" s="163">
        <f t="shared" si="9"/>
        <v>368</v>
      </c>
      <c r="B371" s="164"/>
      <c r="C371" s="164"/>
      <c r="D371" s="165"/>
      <c r="E371" s="165"/>
      <c r="F371" s="164"/>
      <c r="G371" s="166"/>
      <c r="H371" s="167"/>
      <c r="I371" s="166"/>
      <c r="J371" s="173"/>
      <c r="K371" s="170"/>
      <c r="L371" s="171"/>
      <c r="M371" s="167"/>
      <c r="N371" s="167"/>
      <c r="O371" s="167"/>
      <c r="P371" s="167"/>
      <c r="Q371" s="168"/>
      <c r="R371" s="168"/>
      <c r="S371" s="168"/>
      <c r="T371" s="164"/>
      <c r="U371" s="166"/>
      <c r="V371" s="164"/>
      <c r="W371" s="164"/>
      <c r="X371" s="162" t="str">
        <f t="shared" si="17"/>
        <v/>
      </c>
      <c r="Y371" s="169"/>
    </row>
    <row r="372" spans="1:25" s="162" customFormat="1">
      <c r="A372" s="163">
        <f t="shared" si="9"/>
        <v>369</v>
      </c>
      <c r="B372" s="164"/>
      <c r="C372" s="164"/>
      <c r="D372" s="165"/>
      <c r="E372" s="165"/>
      <c r="F372" s="164"/>
      <c r="G372" s="166"/>
      <c r="H372" s="167"/>
      <c r="I372" s="166"/>
      <c r="J372" s="173"/>
      <c r="K372" s="170"/>
      <c r="L372" s="171"/>
      <c r="M372" s="167"/>
      <c r="N372" s="167"/>
      <c r="O372" s="167"/>
      <c r="P372" s="167"/>
      <c r="Q372" s="168"/>
      <c r="R372" s="168"/>
      <c r="S372" s="168"/>
      <c r="T372" s="164"/>
      <c r="U372" s="166"/>
      <c r="V372" s="164"/>
      <c r="W372" s="164"/>
      <c r="X372" s="162" t="str">
        <f t="shared" si="17"/>
        <v/>
      </c>
      <c r="Y372" s="169"/>
    </row>
    <row r="373" spans="1:25" s="162" customFormat="1">
      <c r="A373" s="163">
        <f t="shared" si="9"/>
        <v>370</v>
      </c>
      <c r="B373" s="164"/>
      <c r="C373" s="164"/>
      <c r="D373" s="165"/>
      <c r="E373" s="165"/>
      <c r="F373" s="164"/>
      <c r="G373" s="166"/>
      <c r="H373" s="167"/>
      <c r="I373" s="166"/>
      <c r="J373" s="173"/>
      <c r="K373" s="170"/>
      <c r="L373" s="171"/>
      <c r="M373" s="167"/>
      <c r="N373" s="167"/>
      <c r="O373" s="167"/>
      <c r="P373" s="167"/>
      <c r="Q373" s="168"/>
      <c r="R373" s="168"/>
      <c r="S373" s="168"/>
      <c r="T373" s="164"/>
      <c r="U373" s="166"/>
      <c r="V373" s="164"/>
      <c r="W373" s="164"/>
      <c r="X373" s="162" t="str">
        <f t="shared" si="17"/>
        <v/>
      </c>
      <c r="Y373" s="169"/>
    </row>
    <row r="374" spans="1:25" s="162" customFormat="1">
      <c r="A374" s="163">
        <f t="shared" si="9"/>
        <v>371</v>
      </c>
      <c r="B374" s="164"/>
      <c r="C374" s="164"/>
      <c r="D374" s="165"/>
      <c r="E374" s="165"/>
      <c r="F374" s="164"/>
      <c r="G374" s="166"/>
      <c r="H374" s="167"/>
      <c r="I374" s="166"/>
      <c r="J374" s="173"/>
      <c r="K374" s="170"/>
      <c r="L374" s="171"/>
      <c r="M374" s="167"/>
      <c r="N374" s="167"/>
      <c r="O374" s="167"/>
      <c r="P374" s="167"/>
      <c r="Q374" s="168"/>
      <c r="R374" s="168"/>
      <c r="S374" s="168"/>
      <c r="T374" s="164"/>
      <c r="U374" s="166"/>
      <c r="V374" s="164"/>
      <c r="W374" s="164"/>
      <c r="X374" s="162" t="str">
        <f t="shared" si="17"/>
        <v/>
      </c>
      <c r="Y374" s="169"/>
    </row>
    <row r="375" spans="1:25" s="162" customFormat="1">
      <c r="A375" s="163">
        <f t="shared" si="9"/>
        <v>372</v>
      </c>
      <c r="B375" s="164"/>
      <c r="C375" s="164"/>
      <c r="D375" s="165"/>
      <c r="E375" s="165"/>
      <c r="F375" s="164"/>
      <c r="G375" s="166"/>
      <c r="H375" s="173"/>
      <c r="I375" s="166"/>
      <c r="J375" s="173"/>
      <c r="K375" s="174"/>
      <c r="L375" s="171"/>
      <c r="M375" s="181"/>
      <c r="N375" s="181"/>
      <c r="O375" s="181"/>
      <c r="P375" s="167"/>
      <c r="Q375" s="56"/>
      <c r="R375" s="168"/>
      <c r="S375" s="168"/>
      <c r="T375" s="164"/>
      <c r="U375" s="173"/>
      <c r="V375" s="164"/>
      <c r="W375" s="164"/>
      <c r="X375" s="162" t="str">
        <f t="shared" si="17"/>
        <v/>
      </c>
      <c r="Y375" s="169"/>
    </row>
    <row r="376" spans="1:25" s="162" customFormat="1">
      <c r="A376" s="163">
        <f t="shared" si="9"/>
        <v>373</v>
      </c>
      <c r="B376" s="164"/>
      <c r="C376" s="164"/>
      <c r="D376" s="165"/>
      <c r="E376" s="165"/>
      <c r="F376" s="164"/>
      <c r="G376" s="166"/>
      <c r="H376" s="173"/>
      <c r="I376" s="166"/>
      <c r="J376" s="173"/>
      <c r="K376" s="174"/>
      <c r="L376" s="171"/>
      <c r="M376" s="181"/>
      <c r="N376" s="181"/>
      <c r="O376" s="167"/>
      <c r="P376" s="167"/>
      <c r="Q376" s="56"/>
      <c r="R376" s="168"/>
      <c r="S376" s="168"/>
      <c r="T376" s="164"/>
      <c r="U376" s="173"/>
      <c r="V376" s="164"/>
      <c r="W376" s="164"/>
      <c r="X376" s="162" t="str">
        <f t="shared" si="17"/>
        <v/>
      </c>
      <c r="Y376" s="169"/>
    </row>
    <row r="377" spans="1:25" s="162" customFormat="1">
      <c r="A377" s="163">
        <f t="shared" si="9"/>
        <v>374</v>
      </c>
      <c r="B377" s="164"/>
      <c r="C377" s="164"/>
      <c r="D377" s="165"/>
      <c r="E377" s="165"/>
      <c r="F377" s="164"/>
      <c r="G377" s="166"/>
      <c r="H377" s="167"/>
      <c r="I377" s="166"/>
      <c r="J377" s="173"/>
      <c r="K377" s="170"/>
      <c r="L377" s="171"/>
      <c r="M377" s="167"/>
      <c r="N377" s="167"/>
      <c r="O377" s="167"/>
      <c r="P377" s="167"/>
      <c r="Q377" s="168"/>
      <c r="R377" s="168"/>
      <c r="S377" s="168"/>
      <c r="T377" s="164"/>
      <c r="U377" s="166"/>
      <c r="V377" s="164"/>
      <c r="W377" s="164"/>
      <c r="X377" s="162" t="str">
        <f t="shared" si="17"/>
        <v/>
      </c>
      <c r="Y377" s="169"/>
    </row>
    <row r="378" spans="1:25" s="162" customFormat="1">
      <c r="A378" s="163">
        <f t="shared" si="9"/>
        <v>375</v>
      </c>
      <c r="B378" s="164"/>
      <c r="C378" s="164"/>
      <c r="D378" s="165"/>
      <c r="E378" s="165"/>
      <c r="F378" s="164"/>
      <c r="G378" s="166"/>
      <c r="H378" s="173"/>
      <c r="I378" s="166"/>
      <c r="J378" s="173"/>
      <c r="K378" s="174"/>
      <c r="L378" s="171"/>
      <c r="M378" s="167"/>
      <c r="N378" s="181"/>
      <c r="O378" s="181"/>
      <c r="P378" s="181"/>
      <c r="Q378" s="56"/>
      <c r="R378" s="168"/>
      <c r="S378" s="168"/>
      <c r="T378" s="164"/>
      <c r="U378" s="173"/>
      <c r="V378" s="164"/>
      <c r="W378" s="164"/>
      <c r="X378" s="162" t="str">
        <f t="shared" si="17"/>
        <v/>
      </c>
      <c r="Y378" s="169"/>
    </row>
    <row r="379" spans="1:25" s="162" customFormat="1">
      <c r="A379" s="163">
        <f t="shared" si="9"/>
        <v>376</v>
      </c>
      <c r="B379" s="164"/>
      <c r="C379" s="164"/>
      <c r="D379" s="165"/>
      <c r="E379" s="165"/>
      <c r="F379" s="164"/>
      <c r="G379" s="166"/>
      <c r="H379" s="167"/>
      <c r="I379" s="166"/>
      <c r="J379" s="173"/>
      <c r="K379" s="170"/>
      <c r="L379" s="171"/>
      <c r="M379" s="167"/>
      <c r="N379" s="167"/>
      <c r="O379" s="167"/>
      <c r="P379" s="167"/>
      <c r="Q379" s="168"/>
      <c r="R379" s="168"/>
      <c r="S379" s="168"/>
      <c r="T379" s="164"/>
      <c r="U379" s="166"/>
      <c r="V379" s="164"/>
      <c r="W379" s="164"/>
      <c r="X379" s="162" t="str">
        <f t="shared" si="17"/>
        <v/>
      </c>
      <c r="Y379" s="169"/>
    </row>
    <row r="380" spans="1:25" s="162" customFormat="1">
      <c r="A380" s="163">
        <f t="shared" si="9"/>
        <v>377</v>
      </c>
      <c r="B380" s="164"/>
      <c r="C380" s="164"/>
      <c r="D380" s="165"/>
      <c r="E380" s="165"/>
      <c r="F380" s="164"/>
      <c r="G380" s="166"/>
      <c r="H380" s="167"/>
      <c r="I380" s="166"/>
      <c r="J380" s="173"/>
      <c r="K380" s="170"/>
      <c r="L380" s="171"/>
      <c r="M380" s="167"/>
      <c r="N380" s="167"/>
      <c r="O380" s="167"/>
      <c r="P380" s="167"/>
      <c r="Q380" s="168"/>
      <c r="R380" s="168"/>
      <c r="S380" s="168"/>
      <c r="T380" s="164"/>
      <c r="U380" s="166"/>
      <c r="V380" s="164"/>
      <c r="W380" s="164"/>
      <c r="X380" s="162" t="str">
        <f t="shared" si="17"/>
        <v/>
      </c>
      <c r="Y380" s="169"/>
    </row>
    <row r="381" spans="1:25" s="162" customFormat="1">
      <c r="A381" s="163">
        <f t="shared" si="9"/>
        <v>378</v>
      </c>
      <c r="B381" s="164"/>
      <c r="C381" s="164"/>
      <c r="D381" s="165"/>
      <c r="E381" s="165"/>
      <c r="F381" s="164"/>
      <c r="G381" s="166"/>
      <c r="H381" s="167"/>
      <c r="I381" s="166"/>
      <c r="J381" s="173"/>
      <c r="K381" s="170"/>
      <c r="L381" s="171"/>
      <c r="M381" s="167"/>
      <c r="N381" s="167"/>
      <c r="O381" s="167"/>
      <c r="P381" s="167"/>
      <c r="Q381" s="168"/>
      <c r="R381" s="168"/>
      <c r="S381" s="168"/>
      <c r="T381" s="164"/>
      <c r="U381" s="166"/>
      <c r="V381" s="164"/>
      <c r="W381" s="164"/>
      <c r="X381" s="162" t="str">
        <f t="shared" si="17"/>
        <v/>
      </c>
      <c r="Y381" s="169"/>
    </row>
    <row r="382" spans="1:25" s="162" customFormat="1">
      <c r="A382" s="163">
        <f t="shared" si="9"/>
        <v>379</v>
      </c>
      <c r="B382" s="164"/>
      <c r="C382" s="164"/>
      <c r="D382" s="165"/>
      <c r="E382" s="165"/>
      <c r="F382" s="164"/>
      <c r="G382" s="166"/>
      <c r="H382" s="167"/>
      <c r="I382" s="166"/>
      <c r="J382" s="173"/>
      <c r="K382" s="170"/>
      <c r="L382" s="171"/>
      <c r="M382" s="167"/>
      <c r="N382" s="167"/>
      <c r="O382" s="167"/>
      <c r="P382" s="167"/>
      <c r="Q382" s="168"/>
      <c r="R382" s="168"/>
      <c r="S382" s="168"/>
      <c r="T382" s="164"/>
      <c r="U382" s="166"/>
      <c r="V382" s="164"/>
      <c r="W382" s="164"/>
      <c r="X382" s="162" t="str">
        <f t="shared" si="17"/>
        <v/>
      </c>
      <c r="Y382" s="169"/>
    </row>
    <row r="383" spans="1:25" s="162" customFormat="1">
      <c r="A383" s="163">
        <f t="shared" si="9"/>
        <v>380</v>
      </c>
      <c r="B383" s="164"/>
      <c r="C383" s="164"/>
      <c r="D383" s="165"/>
      <c r="E383" s="165"/>
      <c r="F383" s="164"/>
      <c r="G383" s="166"/>
      <c r="H383" s="167"/>
      <c r="I383" s="166"/>
      <c r="J383" s="173"/>
      <c r="K383" s="174"/>
      <c r="L383" s="171"/>
      <c r="M383" s="167"/>
      <c r="N383" s="167"/>
      <c r="O383" s="167"/>
      <c r="P383" s="167"/>
      <c r="Q383" s="168"/>
      <c r="R383" s="168"/>
      <c r="S383" s="168"/>
      <c r="T383" s="164"/>
      <c r="U383" s="166"/>
      <c r="V383" s="164"/>
      <c r="W383" s="164"/>
      <c r="X383" s="162" t="str">
        <f t="shared" si="17"/>
        <v/>
      </c>
      <c r="Y383" s="169"/>
    </row>
    <row r="384" spans="1:25" s="162" customFormat="1">
      <c r="A384" s="163">
        <f t="shared" si="9"/>
        <v>381</v>
      </c>
      <c r="B384" s="164"/>
      <c r="C384" s="164"/>
      <c r="D384" s="165"/>
      <c r="E384" s="165"/>
      <c r="F384" s="164"/>
      <c r="G384" s="166"/>
      <c r="H384" s="167"/>
      <c r="I384" s="166"/>
      <c r="J384" s="173"/>
      <c r="K384" s="170"/>
      <c r="L384" s="171"/>
      <c r="M384" s="167"/>
      <c r="N384" s="167"/>
      <c r="O384" s="167"/>
      <c r="P384" s="167"/>
      <c r="Q384" s="168"/>
      <c r="R384" s="168"/>
      <c r="S384" s="168"/>
      <c r="T384" s="164"/>
      <c r="U384" s="166"/>
      <c r="V384" s="164"/>
      <c r="W384" s="164"/>
      <c r="X384" s="162" t="str">
        <f t="shared" si="17"/>
        <v/>
      </c>
      <c r="Y384" s="169"/>
    </row>
    <row r="385" spans="1:25" s="162" customFormat="1">
      <c r="A385" s="163">
        <f t="shared" si="9"/>
        <v>382</v>
      </c>
      <c r="B385" s="164"/>
      <c r="C385" s="164"/>
      <c r="D385" s="165"/>
      <c r="E385" s="165"/>
      <c r="F385" s="164"/>
      <c r="G385" s="166"/>
      <c r="H385" s="167"/>
      <c r="I385" s="166"/>
      <c r="J385" s="173"/>
      <c r="K385" s="170"/>
      <c r="L385" s="171"/>
      <c r="M385" s="167"/>
      <c r="N385" s="167"/>
      <c r="O385" s="167"/>
      <c r="P385" s="167"/>
      <c r="Q385" s="168"/>
      <c r="R385" s="168"/>
      <c r="S385" s="168"/>
      <c r="T385" s="164"/>
      <c r="U385" s="166"/>
      <c r="V385" s="164"/>
      <c r="W385" s="164"/>
      <c r="X385" s="162" t="str">
        <f t="shared" si="17"/>
        <v/>
      </c>
      <c r="Y385" s="169"/>
    </row>
    <row r="386" spans="1:25" s="162" customFormat="1">
      <c r="A386" s="163">
        <f t="shared" si="9"/>
        <v>383</v>
      </c>
      <c r="B386" s="164"/>
      <c r="C386" s="164"/>
      <c r="D386" s="165"/>
      <c r="E386" s="165"/>
      <c r="F386" s="164"/>
      <c r="G386" s="166"/>
      <c r="H386" s="173"/>
      <c r="I386" s="166"/>
      <c r="J386" s="173"/>
      <c r="K386" s="174"/>
      <c r="L386" s="171"/>
      <c r="M386" s="167"/>
      <c r="N386" s="181"/>
      <c r="O386" s="181"/>
      <c r="P386" s="181"/>
      <c r="Q386" s="56"/>
      <c r="R386" s="168"/>
      <c r="S386" s="168"/>
      <c r="T386" s="164"/>
      <c r="U386" s="173"/>
      <c r="V386" s="164"/>
      <c r="W386" s="164"/>
      <c r="X386" s="162" t="str">
        <f t="shared" si="17"/>
        <v/>
      </c>
      <c r="Y386" s="169"/>
    </row>
    <row r="387" spans="1:25" s="162" customFormat="1">
      <c r="A387" s="163">
        <f t="shared" si="9"/>
        <v>384</v>
      </c>
      <c r="B387" s="164"/>
      <c r="C387" s="164"/>
      <c r="D387" s="165"/>
      <c r="E387" s="165"/>
      <c r="F387" s="164"/>
      <c r="G387" s="166"/>
      <c r="H387" s="167"/>
      <c r="I387" s="166"/>
      <c r="J387" s="173"/>
      <c r="K387" s="170"/>
      <c r="L387" s="171"/>
      <c r="M387" s="167"/>
      <c r="N387" s="167"/>
      <c r="O387" s="167"/>
      <c r="P387" s="167"/>
      <c r="Q387" s="168"/>
      <c r="R387" s="168"/>
      <c r="S387" s="168"/>
      <c r="T387" s="164"/>
      <c r="U387" s="166"/>
      <c r="V387" s="164"/>
      <c r="W387" s="164"/>
      <c r="X387" s="162" t="str">
        <f t="shared" si="17"/>
        <v/>
      </c>
      <c r="Y387" s="169"/>
    </row>
    <row r="388" spans="1:25" s="162" customFormat="1">
      <c r="A388" s="163">
        <f t="shared" si="9"/>
        <v>385</v>
      </c>
      <c r="B388" s="164"/>
      <c r="C388" s="164"/>
      <c r="D388" s="165"/>
      <c r="E388" s="165"/>
      <c r="F388" s="164"/>
      <c r="G388" s="166"/>
      <c r="H388" s="173"/>
      <c r="I388" s="166"/>
      <c r="J388" s="173"/>
      <c r="K388" s="170"/>
      <c r="L388" s="171"/>
      <c r="M388" s="181"/>
      <c r="N388" s="167"/>
      <c r="O388" s="167"/>
      <c r="P388" s="167"/>
      <c r="Q388" s="168"/>
      <c r="R388" s="168"/>
      <c r="S388" s="168"/>
      <c r="T388" s="164"/>
      <c r="U388" s="166"/>
      <c r="V388" s="164"/>
      <c r="W388" s="164"/>
      <c r="X388" s="162" t="str">
        <f t="shared" si="17"/>
        <v/>
      </c>
      <c r="Y388" s="169"/>
    </row>
    <row r="389" spans="1:25" s="162" customFormat="1">
      <c r="A389" s="163">
        <f t="shared" si="9"/>
        <v>386</v>
      </c>
      <c r="B389" s="164"/>
      <c r="C389" s="164"/>
      <c r="D389" s="165"/>
      <c r="E389" s="165"/>
      <c r="F389" s="164"/>
      <c r="G389" s="166"/>
      <c r="H389" s="167"/>
      <c r="I389" s="166"/>
      <c r="J389" s="173"/>
      <c r="K389" s="170"/>
      <c r="L389" s="171"/>
      <c r="M389" s="167"/>
      <c r="N389" s="167"/>
      <c r="O389" s="167"/>
      <c r="P389" s="167"/>
      <c r="Q389" s="168"/>
      <c r="R389" s="168"/>
      <c r="S389" s="168"/>
      <c r="T389" s="164"/>
      <c r="U389" s="166"/>
      <c r="V389" s="164"/>
      <c r="W389" s="164"/>
      <c r="X389" s="162" t="str">
        <f t="shared" si="8"/>
        <v/>
      </c>
      <c r="Y389" s="169"/>
    </row>
    <row r="390" spans="1:25" s="162" customFormat="1">
      <c r="A390" s="163">
        <f t="shared" si="9"/>
        <v>387</v>
      </c>
      <c r="B390" s="164"/>
      <c r="C390" s="164"/>
      <c r="D390" s="165"/>
      <c r="E390" s="165"/>
      <c r="F390" s="164"/>
      <c r="G390" s="166"/>
      <c r="H390" s="167"/>
      <c r="I390" s="166"/>
      <c r="J390" s="173"/>
      <c r="K390" s="170"/>
      <c r="L390" s="171"/>
      <c r="M390" s="167"/>
      <c r="N390" s="167"/>
      <c r="O390" s="167"/>
      <c r="P390" s="167"/>
      <c r="Q390" s="168"/>
      <c r="R390" s="168"/>
      <c r="S390" s="168"/>
      <c r="T390" s="164"/>
      <c r="U390" s="166"/>
      <c r="V390" s="164"/>
      <c r="W390" s="164"/>
      <c r="X390" s="162" t="str">
        <f t="shared" si="8"/>
        <v/>
      </c>
      <c r="Y390" s="169"/>
    </row>
    <row r="391" spans="1:25" s="162" customFormat="1">
      <c r="A391" s="163">
        <f t="shared" si="9"/>
        <v>388</v>
      </c>
      <c r="B391" s="164"/>
      <c r="C391" s="164"/>
      <c r="D391" s="165"/>
      <c r="E391" s="165"/>
      <c r="F391" s="164"/>
      <c r="G391" s="173"/>
      <c r="H391" s="167"/>
      <c r="I391" s="166"/>
      <c r="J391" s="173"/>
      <c r="K391" s="170"/>
      <c r="L391" s="171"/>
      <c r="M391" s="167"/>
      <c r="N391" s="167"/>
      <c r="O391" s="167"/>
      <c r="P391" s="167"/>
      <c r="Q391" s="168"/>
      <c r="R391" s="168"/>
      <c r="S391" s="168"/>
      <c r="T391" s="164"/>
      <c r="U391" s="166"/>
      <c r="V391" s="164"/>
      <c r="W391" s="164"/>
      <c r="X391" s="162" t="str">
        <f t="shared" si="8"/>
        <v/>
      </c>
      <c r="Y391" s="169"/>
    </row>
    <row r="392" spans="1:25" s="162" customFormat="1">
      <c r="A392" s="163">
        <f t="shared" si="9"/>
        <v>389</v>
      </c>
      <c r="B392" s="164"/>
      <c r="C392" s="164"/>
      <c r="D392" s="165"/>
      <c r="E392" s="165"/>
      <c r="F392" s="164"/>
      <c r="G392" s="166"/>
      <c r="H392" s="167"/>
      <c r="I392" s="166"/>
      <c r="J392" s="173"/>
      <c r="K392" s="170"/>
      <c r="L392" s="171"/>
      <c r="M392" s="167"/>
      <c r="N392" s="167"/>
      <c r="O392" s="167"/>
      <c r="P392" s="167"/>
      <c r="Q392" s="168"/>
      <c r="R392" s="168"/>
      <c r="S392" s="168"/>
      <c r="T392" s="164"/>
      <c r="U392" s="166"/>
      <c r="V392" s="164"/>
      <c r="W392" s="164"/>
      <c r="X392" s="162" t="str">
        <f t="shared" si="8"/>
        <v/>
      </c>
      <c r="Y392" s="169"/>
    </row>
    <row r="393" spans="1:25" s="162" customFormat="1">
      <c r="A393" s="163">
        <f t="shared" si="9"/>
        <v>390</v>
      </c>
      <c r="B393" s="164"/>
      <c r="C393" s="164"/>
      <c r="D393" s="165"/>
      <c r="E393" s="165"/>
      <c r="F393" s="164"/>
      <c r="G393" s="166"/>
      <c r="H393" s="167"/>
      <c r="I393" s="166"/>
      <c r="J393" s="173"/>
      <c r="K393" s="170"/>
      <c r="L393" s="171"/>
      <c r="M393" s="167"/>
      <c r="N393" s="167"/>
      <c r="O393" s="167"/>
      <c r="P393" s="167"/>
      <c r="Q393" s="168"/>
      <c r="R393" s="168"/>
      <c r="S393" s="168"/>
      <c r="T393" s="164"/>
      <c r="U393" s="166"/>
      <c r="V393" s="164"/>
      <c r="W393" s="164"/>
      <c r="X393" s="162" t="str">
        <f t="shared" si="8"/>
        <v/>
      </c>
      <c r="Y393" s="169"/>
    </row>
    <row r="394" spans="1:25" s="162" customFormat="1">
      <c r="A394" s="163">
        <f t="shared" si="9"/>
        <v>391</v>
      </c>
      <c r="B394" s="164"/>
      <c r="C394" s="164"/>
      <c r="D394" s="165"/>
      <c r="E394" s="165"/>
      <c r="F394" s="164"/>
      <c r="G394" s="166"/>
      <c r="H394" s="167"/>
      <c r="I394" s="166"/>
      <c r="J394" s="173"/>
      <c r="K394" s="170"/>
      <c r="L394" s="171"/>
      <c r="M394" s="167"/>
      <c r="N394" s="167"/>
      <c r="O394" s="167"/>
      <c r="P394" s="167"/>
      <c r="Q394" s="168"/>
      <c r="R394" s="168"/>
      <c r="S394" s="168"/>
      <c r="T394" s="164"/>
      <c r="U394" s="166"/>
      <c r="V394" s="164"/>
      <c r="W394" s="164"/>
      <c r="X394" s="162" t="str">
        <f t="shared" si="8"/>
        <v/>
      </c>
      <c r="Y394" s="169"/>
    </row>
    <row r="395" spans="1:25" s="162" customFormat="1">
      <c r="A395" s="163">
        <f t="shared" si="9"/>
        <v>392</v>
      </c>
      <c r="B395" s="164"/>
      <c r="C395" s="164"/>
      <c r="D395" s="165"/>
      <c r="E395" s="165"/>
      <c r="F395" s="164"/>
      <c r="G395" s="166"/>
      <c r="H395" s="167"/>
      <c r="I395" s="166"/>
      <c r="J395" s="173"/>
      <c r="K395" s="170"/>
      <c r="L395" s="171"/>
      <c r="M395" s="167"/>
      <c r="N395" s="167"/>
      <c r="O395" s="167"/>
      <c r="P395" s="167"/>
      <c r="Q395" s="168"/>
      <c r="R395" s="168"/>
      <c r="S395" s="168"/>
      <c r="T395" s="164"/>
      <c r="U395" s="166"/>
      <c r="V395" s="164"/>
      <c r="W395" s="164"/>
      <c r="X395" s="162" t="str">
        <f t="shared" si="8"/>
        <v/>
      </c>
      <c r="Y395" s="169"/>
    </row>
    <row r="396" spans="1:25" s="162" customFormat="1">
      <c r="A396" s="163">
        <f t="shared" si="9"/>
        <v>393</v>
      </c>
      <c r="B396" s="164"/>
      <c r="C396" s="164"/>
      <c r="D396" s="165"/>
      <c r="E396" s="165"/>
      <c r="F396" s="164"/>
      <c r="G396" s="166"/>
      <c r="H396" s="167"/>
      <c r="I396" s="166"/>
      <c r="J396" s="173"/>
      <c r="K396" s="170"/>
      <c r="L396" s="171"/>
      <c r="M396" s="167"/>
      <c r="N396" s="167"/>
      <c r="O396" s="167"/>
      <c r="P396" s="167"/>
      <c r="Q396" s="168"/>
      <c r="R396" s="168"/>
      <c r="S396" s="168"/>
      <c r="T396" s="164"/>
      <c r="U396" s="166"/>
      <c r="V396" s="164"/>
      <c r="W396" s="164"/>
      <c r="X396" s="162" t="str">
        <f t="shared" si="8"/>
        <v/>
      </c>
      <c r="Y396" s="169"/>
    </row>
    <row r="397" spans="1:25" s="162" customFormat="1">
      <c r="A397" s="163">
        <f t="shared" si="9"/>
        <v>394</v>
      </c>
      <c r="B397" s="164"/>
      <c r="C397" s="164"/>
      <c r="D397" s="165"/>
      <c r="E397" s="165"/>
      <c r="F397" s="164"/>
      <c r="G397" s="166"/>
      <c r="H397" s="167"/>
      <c r="I397" s="166"/>
      <c r="J397" s="173"/>
      <c r="K397" s="170"/>
      <c r="L397" s="171"/>
      <c r="M397" s="167"/>
      <c r="N397" s="167"/>
      <c r="O397" s="167"/>
      <c r="P397" s="167"/>
      <c r="Q397" s="168"/>
      <c r="R397" s="168"/>
      <c r="S397" s="168"/>
      <c r="T397" s="164"/>
      <c r="U397" s="166"/>
      <c r="V397" s="164"/>
      <c r="W397" s="164"/>
      <c r="X397" s="162" t="str">
        <f t="shared" si="8"/>
        <v/>
      </c>
      <c r="Y397" s="169"/>
    </row>
    <row r="398" spans="1:25" s="162" customFormat="1">
      <c r="A398" s="163">
        <f t="shared" si="9"/>
        <v>395</v>
      </c>
      <c r="B398" s="164"/>
      <c r="C398" s="164"/>
      <c r="D398" s="165"/>
      <c r="E398" s="165"/>
      <c r="F398" s="164"/>
      <c r="G398" s="166"/>
      <c r="H398" s="167"/>
      <c r="I398" s="166"/>
      <c r="J398" s="173"/>
      <c r="K398" s="170"/>
      <c r="L398" s="171"/>
      <c r="M398" s="167"/>
      <c r="N398" s="167"/>
      <c r="O398" s="167"/>
      <c r="P398" s="167"/>
      <c r="Q398" s="168"/>
      <c r="R398" s="168"/>
      <c r="S398" s="168"/>
      <c r="T398" s="164"/>
      <c r="U398" s="166"/>
      <c r="V398" s="164"/>
      <c r="W398" s="164"/>
      <c r="X398" s="162" t="str">
        <f t="shared" si="8"/>
        <v/>
      </c>
      <c r="Y398" s="169"/>
    </row>
    <row r="399" spans="1:25" s="162" customFormat="1">
      <c r="A399" s="163">
        <f t="shared" si="9"/>
        <v>396</v>
      </c>
      <c r="B399" s="164"/>
      <c r="C399" s="164"/>
      <c r="D399" s="165"/>
      <c r="E399" s="165"/>
      <c r="F399" s="164"/>
      <c r="G399" s="166"/>
      <c r="H399" s="167"/>
      <c r="I399" s="166"/>
      <c r="J399" s="173"/>
      <c r="K399" s="170"/>
      <c r="L399" s="171"/>
      <c r="M399" s="167"/>
      <c r="N399" s="167"/>
      <c r="O399" s="167"/>
      <c r="P399" s="167"/>
      <c r="Q399" s="168"/>
      <c r="R399" s="168"/>
      <c r="S399" s="168"/>
      <c r="T399" s="164"/>
      <c r="U399" s="166"/>
      <c r="V399" s="164"/>
      <c r="W399" s="164"/>
      <c r="X399" s="162" t="str">
        <f t="shared" si="8"/>
        <v/>
      </c>
      <c r="Y399" s="169"/>
    </row>
    <row r="400" spans="1:25" s="162" customFormat="1">
      <c r="A400" s="163">
        <f t="shared" si="9"/>
        <v>397</v>
      </c>
      <c r="B400" s="164"/>
      <c r="C400" s="164"/>
      <c r="D400" s="165"/>
      <c r="E400" s="165"/>
      <c r="F400" s="164"/>
      <c r="G400" s="166"/>
      <c r="H400" s="167"/>
      <c r="I400" s="166"/>
      <c r="J400" s="173"/>
      <c r="K400" s="170"/>
      <c r="L400" s="171"/>
      <c r="M400" s="167"/>
      <c r="N400" s="167"/>
      <c r="O400" s="167"/>
      <c r="P400" s="167"/>
      <c r="Q400" s="168"/>
      <c r="R400" s="168"/>
      <c r="S400" s="168"/>
      <c r="T400" s="164"/>
      <c r="U400" s="166"/>
      <c r="V400" s="164"/>
      <c r="W400" s="164"/>
      <c r="X400" s="162" t="str">
        <f t="shared" si="8"/>
        <v/>
      </c>
      <c r="Y400" s="169"/>
    </row>
    <row r="401" spans="1:25" s="162" customFormat="1">
      <c r="A401" s="163">
        <f t="shared" si="9"/>
        <v>398</v>
      </c>
      <c r="B401" s="164"/>
      <c r="C401" s="164"/>
      <c r="D401" s="165"/>
      <c r="E401" s="165"/>
      <c r="F401" s="164"/>
      <c r="G401" s="166"/>
      <c r="H401" s="167"/>
      <c r="I401" s="166"/>
      <c r="J401" s="173"/>
      <c r="K401" s="170"/>
      <c r="L401" s="171"/>
      <c r="M401" s="167"/>
      <c r="N401" s="167"/>
      <c r="O401" s="167"/>
      <c r="P401" s="167"/>
      <c r="Q401" s="168"/>
      <c r="R401" s="168"/>
      <c r="S401" s="168"/>
      <c r="T401" s="164"/>
      <c r="U401" s="166"/>
      <c r="V401" s="164"/>
      <c r="W401" s="164"/>
      <c r="X401" s="162" t="str">
        <f t="shared" ref="X401:X414" si="18">G401&amp;IF(ISBLANK(W401),IF(ISBLANK(T401),"","修正"),"完了")</f>
        <v/>
      </c>
      <c r="Y401" s="169"/>
    </row>
    <row r="402" spans="1:25" s="162" customFormat="1">
      <c r="A402" s="163">
        <f t="shared" si="9"/>
        <v>399</v>
      </c>
      <c r="B402" s="164"/>
      <c r="C402" s="164"/>
      <c r="D402" s="165"/>
      <c r="E402" s="165"/>
      <c r="F402" s="164"/>
      <c r="G402" s="166"/>
      <c r="H402" s="167"/>
      <c r="I402" s="166"/>
      <c r="J402" s="173"/>
      <c r="K402" s="174"/>
      <c r="L402" s="171"/>
      <c r="M402" s="167"/>
      <c r="N402" s="166"/>
      <c r="O402" s="181"/>
      <c r="P402" s="181"/>
      <c r="Q402" s="168"/>
      <c r="R402" s="168"/>
      <c r="S402" s="168"/>
      <c r="T402" s="164"/>
      <c r="U402" s="166"/>
      <c r="V402" s="164"/>
      <c r="W402" s="164"/>
      <c r="X402" s="162" t="str">
        <f t="shared" si="18"/>
        <v/>
      </c>
      <c r="Y402" s="169"/>
    </row>
    <row r="403" spans="1:25" s="162" customFormat="1">
      <c r="A403" s="163">
        <f t="shared" si="9"/>
        <v>400</v>
      </c>
      <c r="B403" s="164"/>
      <c r="C403" s="164"/>
      <c r="D403" s="165"/>
      <c r="E403" s="165"/>
      <c r="F403" s="164"/>
      <c r="G403" s="166"/>
      <c r="H403" s="167"/>
      <c r="I403" s="166"/>
      <c r="J403" s="173"/>
      <c r="K403" s="170"/>
      <c r="L403" s="171"/>
      <c r="M403" s="167"/>
      <c r="N403" s="167"/>
      <c r="O403" s="167"/>
      <c r="P403" s="167"/>
      <c r="Q403" s="168"/>
      <c r="R403" s="168"/>
      <c r="S403" s="168"/>
      <c r="T403" s="164"/>
      <c r="U403" s="166"/>
      <c r="V403" s="164"/>
      <c r="W403" s="164"/>
      <c r="X403" s="162" t="str">
        <f t="shared" si="18"/>
        <v/>
      </c>
      <c r="Y403" s="169"/>
    </row>
    <row r="404" spans="1:25" s="162" customFormat="1">
      <c r="A404" s="163">
        <f t="shared" si="9"/>
        <v>401</v>
      </c>
      <c r="B404" s="164"/>
      <c r="C404" s="164"/>
      <c r="D404" s="165"/>
      <c r="E404" s="165"/>
      <c r="F404" s="164"/>
      <c r="G404" s="166"/>
      <c r="H404" s="167"/>
      <c r="I404" s="166"/>
      <c r="J404" s="173"/>
      <c r="K404" s="170"/>
      <c r="L404" s="171"/>
      <c r="M404" s="167"/>
      <c r="N404" s="167"/>
      <c r="O404" s="167"/>
      <c r="P404" s="167"/>
      <c r="Q404" s="168"/>
      <c r="R404" s="168"/>
      <c r="S404" s="168"/>
      <c r="T404" s="164"/>
      <c r="U404" s="166"/>
      <c r="V404" s="164"/>
      <c r="W404" s="164"/>
      <c r="X404" s="162" t="str">
        <f t="shared" si="18"/>
        <v/>
      </c>
      <c r="Y404" s="169"/>
    </row>
    <row r="405" spans="1:25" s="162" customFormat="1">
      <c r="A405" s="163">
        <f t="shared" si="9"/>
        <v>402</v>
      </c>
      <c r="B405" s="164"/>
      <c r="C405" s="164"/>
      <c r="D405" s="165"/>
      <c r="E405" s="165"/>
      <c r="F405" s="164"/>
      <c r="G405" s="166"/>
      <c r="H405" s="167"/>
      <c r="I405" s="166"/>
      <c r="J405" s="173"/>
      <c r="K405" s="170"/>
      <c r="L405" s="171"/>
      <c r="M405" s="167"/>
      <c r="N405" s="167"/>
      <c r="O405" s="167"/>
      <c r="P405" s="167"/>
      <c r="Q405" s="168"/>
      <c r="R405" s="168"/>
      <c r="S405" s="168"/>
      <c r="T405" s="164"/>
      <c r="U405" s="166"/>
      <c r="V405" s="164"/>
      <c r="W405" s="164"/>
      <c r="X405" s="162" t="str">
        <f t="shared" si="18"/>
        <v/>
      </c>
      <c r="Y405" s="169"/>
    </row>
    <row r="406" spans="1:25" s="162" customFormat="1">
      <c r="A406" s="163">
        <f t="shared" si="9"/>
        <v>403</v>
      </c>
      <c r="B406" s="164"/>
      <c r="C406" s="164"/>
      <c r="D406" s="165"/>
      <c r="E406" s="165"/>
      <c r="F406" s="164"/>
      <c r="G406" s="166"/>
      <c r="H406" s="167"/>
      <c r="I406" s="166"/>
      <c r="J406" s="173"/>
      <c r="K406" s="170"/>
      <c r="L406" s="171"/>
      <c r="M406" s="167"/>
      <c r="N406" s="167"/>
      <c r="O406" s="167"/>
      <c r="P406" s="167"/>
      <c r="Q406" s="168"/>
      <c r="R406" s="168"/>
      <c r="S406" s="168"/>
      <c r="T406" s="164"/>
      <c r="U406" s="166"/>
      <c r="V406" s="164"/>
      <c r="W406" s="164"/>
      <c r="X406" s="162" t="str">
        <f t="shared" si="18"/>
        <v/>
      </c>
      <c r="Y406" s="169"/>
    </row>
    <row r="407" spans="1:25" s="162" customFormat="1">
      <c r="A407" s="163">
        <f t="shared" si="9"/>
        <v>404</v>
      </c>
      <c r="B407" s="164"/>
      <c r="C407" s="164"/>
      <c r="D407" s="165"/>
      <c r="E407" s="165"/>
      <c r="F407" s="164"/>
      <c r="G407" s="166"/>
      <c r="H407" s="167"/>
      <c r="I407" s="166"/>
      <c r="J407" s="173"/>
      <c r="K407" s="170"/>
      <c r="L407" s="171"/>
      <c r="M407" s="167"/>
      <c r="N407" s="167"/>
      <c r="O407" s="167"/>
      <c r="P407" s="167"/>
      <c r="Q407" s="168"/>
      <c r="R407" s="168"/>
      <c r="S407" s="168"/>
      <c r="T407" s="164"/>
      <c r="U407" s="166"/>
      <c r="V407" s="164"/>
      <c r="W407" s="164"/>
      <c r="X407" s="162" t="str">
        <f t="shared" si="18"/>
        <v/>
      </c>
      <c r="Y407" s="169"/>
    </row>
    <row r="408" spans="1:25" s="162" customFormat="1">
      <c r="A408" s="163">
        <f t="shared" si="9"/>
        <v>405</v>
      </c>
      <c r="B408" s="164"/>
      <c r="C408" s="164"/>
      <c r="D408" s="165"/>
      <c r="E408" s="165"/>
      <c r="F408" s="164"/>
      <c r="G408" s="166"/>
      <c r="H408" s="167"/>
      <c r="I408" s="166"/>
      <c r="J408" s="173"/>
      <c r="K408" s="170"/>
      <c r="L408" s="171"/>
      <c r="M408" s="167"/>
      <c r="N408" s="167"/>
      <c r="O408" s="167"/>
      <c r="P408" s="167"/>
      <c r="Q408" s="168"/>
      <c r="R408" s="168"/>
      <c r="S408" s="168"/>
      <c r="T408" s="164"/>
      <c r="U408" s="166"/>
      <c r="V408" s="164"/>
      <c r="W408" s="164"/>
      <c r="X408" s="162" t="str">
        <f t="shared" si="18"/>
        <v/>
      </c>
      <c r="Y408" s="169"/>
    </row>
    <row r="409" spans="1:25" s="162" customFormat="1">
      <c r="A409" s="163">
        <f t="shared" si="9"/>
        <v>406</v>
      </c>
      <c r="B409" s="164"/>
      <c r="C409" s="164"/>
      <c r="D409" s="165"/>
      <c r="E409" s="165"/>
      <c r="F409" s="164"/>
      <c r="G409" s="166"/>
      <c r="H409" s="167"/>
      <c r="I409" s="166"/>
      <c r="J409" s="173"/>
      <c r="K409" s="170"/>
      <c r="L409" s="171"/>
      <c r="M409" s="167"/>
      <c r="N409" s="167"/>
      <c r="O409" s="167"/>
      <c r="P409" s="167"/>
      <c r="Q409" s="168"/>
      <c r="R409" s="168"/>
      <c r="S409" s="168"/>
      <c r="T409" s="164"/>
      <c r="U409" s="166"/>
      <c r="V409" s="164"/>
      <c r="W409" s="164"/>
      <c r="X409" s="162" t="str">
        <f t="shared" si="18"/>
        <v/>
      </c>
      <c r="Y409" s="169"/>
    </row>
    <row r="410" spans="1:25" s="162" customFormat="1">
      <c r="A410" s="163">
        <f t="shared" si="9"/>
        <v>407</v>
      </c>
      <c r="B410" s="164"/>
      <c r="C410" s="164"/>
      <c r="D410" s="165"/>
      <c r="E410" s="165"/>
      <c r="F410" s="164"/>
      <c r="G410" s="166"/>
      <c r="H410" s="167"/>
      <c r="I410" s="166"/>
      <c r="J410" s="173"/>
      <c r="K410" s="174"/>
      <c r="L410" s="171"/>
      <c r="M410" s="167"/>
      <c r="N410" s="167"/>
      <c r="O410" s="167"/>
      <c r="P410" s="167"/>
      <c r="Q410" s="168"/>
      <c r="R410" s="168"/>
      <c r="S410" s="168"/>
      <c r="T410" s="164"/>
      <c r="U410" s="166"/>
      <c r="V410" s="164"/>
      <c r="W410" s="164"/>
      <c r="X410" s="162" t="str">
        <f t="shared" si="18"/>
        <v/>
      </c>
      <c r="Y410" s="169"/>
    </row>
    <row r="411" spans="1:25" s="162" customFormat="1">
      <c r="A411" s="163">
        <f t="shared" ref="A411:A474" si="19">ROW()-3</f>
        <v>408</v>
      </c>
      <c r="B411" s="164"/>
      <c r="C411" s="164"/>
      <c r="D411" s="165"/>
      <c r="E411" s="165"/>
      <c r="F411" s="164"/>
      <c r="G411" s="166"/>
      <c r="H411" s="167"/>
      <c r="I411" s="166"/>
      <c r="J411" s="173"/>
      <c r="K411" s="170"/>
      <c r="L411" s="171"/>
      <c r="M411" s="167"/>
      <c r="N411" s="167"/>
      <c r="O411" s="167"/>
      <c r="P411" s="167"/>
      <c r="Q411" s="168"/>
      <c r="R411" s="168"/>
      <c r="S411" s="168"/>
      <c r="T411" s="164"/>
      <c r="U411" s="166"/>
      <c r="V411" s="164"/>
      <c r="W411" s="164"/>
      <c r="X411" s="162" t="str">
        <f t="shared" si="18"/>
        <v/>
      </c>
      <c r="Y411" s="169"/>
    </row>
    <row r="412" spans="1:25" s="162" customFormat="1">
      <c r="A412" s="163">
        <f t="shared" si="19"/>
        <v>409</v>
      </c>
      <c r="B412" s="164"/>
      <c r="C412" s="164"/>
      <c r="D412" s="165"/>
      <c r="E412" s="165"/>
      <c r="F412" s="164"/>
      <c r="G412" s="166"/>
      <c r="H412" s="167"/>
      <c r="I412" s="166"/>
      <c r="J412" s="173"/>
      <c r="K412" s="174"/>
      <c r="L412" s="171"/>
      <c r="M412" s="167"/>
      <c r="N412" s="181"/>
      <c r="O412" s="167"/>
      <c r="P412" s="167"/>
      <c r="Q412" s="168"/>
      <c r="R412" s="168"/>
      <c r="S412" s="168"/>
      <c r="T412" s="164"/>
      <c r="U412" s="166"/>
      <c r="V412" s="164"/>
      <c r="W412" s="164"/>
      <c r="X412" s="162" t="str">
        <f t="shared" si="18"/>
        <v/>
      </c>
      <c r="Y412" s="169"/>
    </row>
    <row r="413" spans="1:25" s="162" customFormat="1">
      <c r="A413" s="163">
        <f t="shared" si="19"/>
        <v>410</v>
      </c>
      <c r="B413" s="164"/>
      <c r="C413" s="164"/>
      <c r="D413" s="165"/>
      <c r="E413" s="165"/>
      <c r="F413" s="164"/>
      <c r="G413" s="166"/>
      <c r="H413" s="167"/>
      <c r="I413" s="166"/>
      <c r="J413" s="173"/>
      <c r="K413" s="174"/>
      <c r="L413" s="171"/>
      <c r="M413" s="167"/>
      <c r="N413" s="167"/>
      <c r="O413" s="181"/>
      <c r="P413" s="167"/>
      <c r="Q413" s="168"/>
      <c r="R413" s="168"/>
      <c r="S413" s="168"/>
      <c r="T413" s="164"/>
      <c r="U413" s="166"/>
      <c r="V413" s="164"/>
      <c r="W413" s="164"/>
      <c r="X413" s="162" t="str">
        <f t="shared" si="18"/>
        <v/>
      </c>
      <c r="Y413" s="169"/>
    </row>
    <row r="414" spans="1:25" s="162" customFormat="1">
      <c r="A414" s="163">
        <f t="shared" si="19"/>
        <v>411</v>
      </c>
      <c r="B414" s="164"/>
      <c r="C414" s="164"/>
      <c r="D414" s="165"/>
      <c r="E414" s="165"/>
      <c r="F414" s="164"/>
      <c r="G414" s="166"/>
      <c r="H414" s="167"/>
      <c r="I414" s="166"/>
      <c r="J414" s="173"/>
      <c r="K414" s="170"/>
      <c r="L414" s="171"/>
      <c r="M414" s="167"/>
      <c r="N414" s="167"/>
      <c r="O414" s="167"/>
      <c r="P414" s="167"/>
      <c r="Q414" s="168"/>
      <c r="R414" s="168"/>
      <c r="S414" s="168"/>
      <c r="T414" s="164"/>
      <c r="U414" s="166"/>
      <c r="V414" s="164"/>
      <c r="W414" s="164"/>
      <c r="X414" s="162" t="str">
        <f t="shared" si="18"/>
        <v/>
      </c>
      <c r="Y414" s="169"/>
    </row>
    <row r="415" spans="1:25" s="162" customFormat="1">
      <c r="A415" s="163">
        <f t="shared" si="19"/>
        <v>412</v>
      </c>
      <c r="B415" s="164"/>
      <c r="C415" s="164"/>
      <c r="D415" s="165"/>
      <c r="E415" s="165"/>
      <c r="F415" s="164"/>
      <c r="G415" s="166"/>
      <c r="H415" s="167"/>
      <c r="I415" s="166"/>
      <c r="J415" s="173"/>
      <c r="K415" s="174"/>
      <c r="L415" s="171"/>
      <c r="M415" s="167"/>
      <c r="N415" s="181"/>
      <c r="O415" s="181"/>
      <c r="P415" s="167"/>
      <c r="Q415" s="168"/>
      <c r="R415" s="168"/>
      <c r="S415" s="56"/>
      <c r="T415" s="164"/>
      <c r="U415" s="166"/>
      <c r="V415" s="164"/>
      <c r="W415" s="164"/>
      <c r="X415" s="162" t="str">
        <f t="shared" ref="X415:X418" si="20">G415&amp;IF(ISBLANK(W415),IF(ISBLANK(T415),"","修正"),"完了")</f>
        <v/>
      </c>
      <c r="Y415" s="169"/>
    </row>
    <row r="416" spans="1:25" s="162" customFormat="1">
      <c r="A416" s="163">
        <f t="shared" si="19"/>
        <v>413</v>
      </c>
      <c r="B416" s="164"/>
      <c r="C416" s="164"/>
      <c r="D416" s="165"/>
      <c r="E416" s="165"/>
      <c r="F416" s="164"/>
      <c r="G416" s="166"/>
      <c r="H416" s="167"/>
      <c r="I416" s="166"/>
      <c r="J416" s="173"/>
      <c r="K416" s="170"/>
      <c r="L416" s="171"/>
      <c r="M416" s="167"/>
      <c r="N416" s="167"/>
      <c r="O416" s="167"/>
      <c r="P416" s="167"/>
      <c r="Q416" s="168"/>
      <c r="R416" s="168"/>
      <c r="S416" s="168"/>
      <c r="T416" s="164"/>
      <c r="U416" s="166"/>
      <c r="V416" s="164"/>
      <c r="W416" s="164"/>
      <c r="X416" s="162" t="str">
        <f t="shared" si="20"/>
        <v/>
      </c>
      <c r="Y416" s="169"/>
    </row>
    <row r="417" spans="1:25" s="162" customFormat="1">
      <c r="A417" s="163">
        <f t="shared" si="19"/>
        <v>414</v>
      </c>
      <c r="B417" s="164"/>
      <c r="C417" s="164"/>
      <c r="D417" s="165"/>
      <c r="E417" s="165"/>
      <c r="F417" s="164"/>
      <c r="G417" s="166"/>
      <c r="H417" s="173"/>
      <c r="I417" s="166"/>
      <c r="J417" s="173"/>
      <c r="K417" s="170"/>
      <c r="L417" s="164"/>
      <c r="M417" s="167"/>
      <c r="N417" s="181"/>
      <c r="O417" s="181"/>
      <c r="P417" s="181"/>
      <c r="Q417" s="168"/>
      <c r="R417" s="168"/>
      <c r="S417" s="168"/>
      <c r="T417" s="164"/>
      <c r="U417" s="166"/>
      <c r="V417" s="164"/>
      <c r="W417" s="164"/>
      <c r="X417" s="162" t="str">
        <f t="shared" si="20"/>
        <v/>
      </c>
      <c r="Y417" s="169"/>
    </row>
    <row r="418" spans="1:25" s="162" customFormat="1">
      <c r="A418" s="163">
        <f t="shared" si="19"/>
        <v>415</v>
      </c>
      <c r="B418" s="164"/>
      <c r="C418" s="164"/>
      <c r="D418" s="165"/>
      <c r="E418" s="165"/>
      <c r="F418" s="164"/>
      <c r="G418" s="166"/>
      <c r="H418" s="167"/>
      <c r="I418" s="166"/>
      <c r="J418" s="173"/>
      <c r="K418" s="170"/>
      <c r="L418" s="171"/>
      <c r="M418" s="167"/>
      <c r="N418" s="167"/>
      <c r="O418" s="167"/>
      <c r="P418" s="167"/>
      <c r="Q418" s="168"/>
      <c r="R418" s="168"/>
      <c r="S418" s="168"/>
      <c r="T418" s="164"/>
      <c r="U418" s="166"/>
      <c r="V418" s="164"/>
      <c r="W418" s="164"/>
      <c r="X418" s="162" t="str">
        <f t="shared" si="20"/>
        <v/>
      </c>
      <c r="Y418" s="169"/>
    </row>
    <row r="419" spans="1:25" s="162" customFormat="1">
      <c r="A419" s="163">
        <f t="shared" si="19"/>
        <v>416</v>
      </c>
      <c r="B419" s="164"/>
      <c r="C419" s="164"/>
      <c r="D419" s="165"/>
      <c r="E419" s="165"/>
      <c r="F419" s="164"/>
      <c r="G419" s="166"/>
      <c r="H419" s="167"/>
      <c r="I419" s="166"/>
      <c r="J419" s="173"/>
      <c r="K419" s="170"/>
      <c r="L419" s="171"/>
      <c r="M419" s="167"/>
      <c r="N419" s="167"/>
      <c r="O419" s="167"/>
      <c r="P419" s="167"/>
      <c r="Q419" s="168"/>
      <c r="R419" s="168"/>
      <c r="S419" s="168"/>
      <c r="T419" s="164"/>
      <c r="U419" s="166"/>
      <c r="V419" s="164"/>
      <c r="W419" s="164"/>
      <c r="X419" s="162" t="str">
        <f>G419&amp;IF(ISBLANK(W419),IF(ISBLANK(T419),"","修正"),"完了")</f>
        <v/>
      </c>
      <c r="Y419" s="169"/>
    </row>
    <row r="420" spans="1:25" s="162" customFormat="1">
      <c r="A420" s="163">
        <f t="shared" si="19"/>
        <v>417</v>
      </c>
      <c r="B420" s="164"/>
      <c r="C420" s="164"/>
      <c r="D420" s="165"/>
      <c r="E420" s="165"/>
      <c r="F420" s="164"/>
      <c r="G420" s="166"/>
      <c r="H420" s="167"/>
      <c r="I420" s="166"/>
      <c r="J420" s="173"/>
      <c r="K420" s="174"/>
      <c r="L420" s="171"/>
      <c r="M420" s="181"/>
      <c r="N420" s="181"/>
      <c r="O420" s="181"/>
      <c r="P420" s="167"/>
      <c r="Q420" s="168"/>
      <c r="R420" s="168"/>
      <c r="S420" s="168"/>
      <c r="T420" s="164"/>
      <c r="U420" s="181"/>
      <c r="V420" s="164"/>
      <c r="W420" s="164"/>
      <c r="X420" s="162" t="str">
        <f t="shared" ref="X420:X434" si="21">G420&amp;IF(ISBLANK(W420),IF(ISBLANK(T420),"","修正"),"完了")</f>
        <v/>
      </c>
      <c r="Y420" s="169"/>
    </row>
    <row r="421" spans="1:25" s="162" customFormat="1">
      <c r="A421" s="163">
        <f t="shared" si="19"/>
        <v>418</v>
      </c>
      <c r="B421" s="164"/>
      <c r="C421" s="164"/>
      <c r="D421" s="165"/>
      <c r="E421" s="165"/>
      <c r="F421" s="164"/>
      <c r="G421" s="166"/>
      <c r="H421" s="167"/>
      <c r="I421" s="166"/>
      <c r="J421" s="173"/>
      <c r="K421" s="174"/>
      <c r="L421" s="171"/>
      <c r="M421" s="167"/>
      <c r="N421" s="167"/>
      <c r="O421" s="181"/>
      <c r="P421" s="181"/>
      <c r="Q421" s="168"/>
      <c r="R421" s="168"/>
      <c r="S421" s="56"/>
      <c r="T421" s="164"/>
      <c r="U421" s="166"/>
      <c r="V421" s="164"/>
      <c r="W421" s="164"/>
      <c r="X421" s="162" t="str">
        <f t="shared" si="21"/>
        <v/>
      </c>
      <c r="Y421" s="169"/>
    </row>
    <row r="422" spans="1:25" s="162" customFormat="1">
      <c r="A422" s="163">
        <f t="shared" si="19"/>
        <v>419</v>
      </c>
      <c r="B422" s="164"/>
      <c r="C422" s="164"/>
      <c r="D422" s="165"/>
      <c r="E422" s="165"/>
      <c r="F422" s="164"/>
      <c r="G422" s="166"/>
      <c r="H422" s="167"/>
      <c r="I422" s="166"/>
      <c r="J422" s="173"/>
      <c r="K422" s="170"/>
      <c r="L422" s="171"/>
      <c r="M422" s="167"/>
      <c r="N422" s="167"/>
      <c r="O422" s="167"/>
      <c r="P422" s="167"/>
      <c r="Q422" s="168"/>
      <c r="R422" s="168"/>
      <c r="S422" s="168"/>
      <c r="T422" s="164"/>
      <c r="U422" s="166"/>
      <c r="V422" s="164"/>
      <c r="W422" s="164"/>
      <c r="X422" s="162" t="str">
        <f t="shared" si="21"/>
        <v/>
      </c>
      <c r="Y422" s="169"/>
    </row>
    <row r="423" spans="1:25" s="162" customFormat="1">
      <c r="A423" s="163">
        <f t="shared" si="19"/>
        <v>420</v>
      </c>
      <c r="B423" s="164"/>
      <c r="C423" s="164"/>
      <c r="D423" s="165"/>
      <c r="E423" s="165"/>
      <c r="F423" s="164"/>
      <c r="G423" s="166"/>
      <c r="H423" s="167"/>
      <c r="I423" s="166"/>
      <c r="J423" s="173"/>
      <c r="K423" s="174"/>
      <c r="L423" s="171"/>
      <c r="M423" s="167"/>
      <c r="N423" s="181"/>
      <c r="O423" s="167"/>
      <c r="P423" s="167"/>
      <c r="Q423" s="168"/>
      <c r="R423" s="168"/>
      <c r="S423" s="168"/>
      <c r="T423" s="164"/>
      <c r="U423" s="181"/>
      <c r="V423" s="164"/>
      <c r="W423" s="164"/>
      <c r="X423" s="162" t="str">
        <f t="shared" si="21"/>
        <v/>
      </c>
      <c r="Y423" s="169"/>
    </row>
    <row r="424" spans="1:25" s="162" customFormat="1">
      <c r="A424" s="163">
        <f t="shared" si="19"/>
        <v>421</v>
      </c>
      <c r="B424" s="164"/>
      <c r="C424" s="182"/>
      <c r="D424" s="183"/>
      <c r="E424" s="183"/>
      <c r="F424" s="164"/>
      <c r="G424" s="173"/>
      <c r="H424" s="167"/>
      <c r="I424" s="166"/>
      <c r="J424" s="173"/>
      <c r="K424" s="174"/>
      <c r="L424" s="164"/>
      <c r="M424" s="181"/>
      <c r="N424" s="167"/>
      <c r="O424" s="181"/>
      <c r="P424" s="167"/>
      <c r="Q424" s="168"/>
      <c r="R424" s="168"/>
      <c r="S424" s="168"/>
      <c r="T424" s="164"/>
      <c r="U424" s="167"/>
      <c r="V424" s="164"/>
      <c r="W424" s="164"/>
      <c r="X424" s="162" t="str">
        <f t="shared" si="21"/>
        <v/>
      </c>
      <c r="Y424" s="169"/>
    </row>
    <row r="425" spans="1:25" s="162" customFormat="1">
      <c r="A425" s="163">
        <f t="shared" si="19"/>
        <v>422</v>
      </c>
      <c r="B425" s="164"/>
      <c r="C425" s="182"/>
      <c r="D425" s="183"/>
      <c r="E425" s="183"/>
      <c r="F425" s="164"/>
      <c r="G425" s="173"/>
      <c r="H425" s="173"/>
      <c r="I425" s="173"/>
      <c r="J425" s="173"/>
      <c r="K425" s="170"/>
      <c r="L425" s="164"/>
      <c r="M425" s="181"/>
      <c r="N425" s="181"/>
      <c r="O425" s="181"/>
      <c r="P425" s="167"/>
      <c r="Q425" s="168"/>
      <c r="R425" s="168"/>
      <c r="S425" s="168"/>
      <c r="T425" s="164"/>
      <c r="U425" s="181"/>
      <c r="V425" s="164"/>
      <c r="W425" s="164"/>
      <c r="X425" s="162" t="str">
        <f t="shared" si="21"/>
        <v/>
      </c>
      <c r="Y425" s="169"/>
    </row>
    <row r="426" spans="1:25" s="162" customFormat="1">
      <c r="A426" s="163">
        <f t="shared" si="19"/>
        <v>423</v>
      </c>
      <c r="B426" s="164"/>
      <c r="C426" s="182"/>
      <c r="D426" s="183"/>
      <c r="E426" s="183"/>
      <c r="F426" s="164"/>
      <c r="G426" s="173"/>
      <c r="H426" s="167"/>
      <c r="I426" s="166"/>
      <c r="J426" s="173"/>
      <c r="K426" s="174"/>
      <c r="L426" s="171"/>
      <c r="M426" s="181"/>
      <c r="N426" s="181"/>
      <c r="O426" s="167"/>
      <c r="P426" s="167"/>
      <c r="Q426" s="168"/>
      <c r="R426" s="168"/>
      <c r="S426" s="168"/>
      <c r="T426" s="164"/>
      <c r="U426" s="181"/>
      <c r="V426" s="164"/>
      <c r="W426" s="164"/>
      <c r="X426" s="162" t="str">
        <f t="shared" si="21"/>
        <v/>
      </c>
      <c r="Y426" s="169"/>
    </row>
    <row r="427" spans="1:25" s="162" customFormat="1">
      <c r="A427" s="163">
        <f t="shared" si="19"/>
        <v>424</v>
      </c>
      <c r="B427" s="164"/>
      <c r="C427" s="182"/>
      <c r="D427" s="183"/>
      <c r="E427" s="183"/>
      <c r="F427" s="164"/>
      <c r="G427" s="173"/>
      <c r="H427" s="173"/>
      <c r="I427" s="166"/>
      <c r="J427" s="173"/>
      <c r="K427" s="174"/>
      <c r="L427" s="171"/>
      <c r="M427" s="181"/>
      <c r="N427" s="181"/>
      <c r="O427" s="181"/>
      <c r="P427" s="181"/>
      <c r="Q427" s="56"/>
      <c r="R427" s="168"/>
      <c r="S427" s="168"/>
      <c r="T427" s="164"/>
      <c r="U427" s="173"/>
      <c r="V427" s="164"/>
      <c r="W427" s="164"/>
      <c r="Y427" s="169"/>
    </row>
    <row r="428" spans="1:25" s="162" customFormat="1">
      <c r="A428" s="163">
        <f t="shared" si="19"/>
        <v>425</v>
      </c>
      <c r="B428" s="164"/>
      <c r="C428" s="182"/>
      <c r="D428" s="183"/>
      <c r="E428" s="183"/>
      <c r="F428" s="164"/>
      <c r="G428" s="173"/>
      <c r="H428" s="173"/>
      <c r="I428" s="166"/>
      <c r="J428" s="173"/>
      <c r="K428" s="174"/>
      <c r="L428" s="171"/>
      <c r="M428" s="181"/>
      <c r="N428" s="181"/>
      <c r="O428" s="181"/>
      <c r="P428" s="181"/>
      <c r="Q428" s="56"/>
      <c r="R428" s="168"/>
      <c r="S428" s="168"/>
      <c r="T428" s="164"/>
      <c r="U428" s="173"/>
      <c r="V428" s="164"/>
      <c r="W428" s="164"/>
      <c r="X428" s="162" t="str">
        <f t="shared" si="21"/>
        <v/>
      </c>
      <c r="Y428" s="169"/>
    </row>
    <row r="429" spans="1:25" s="162" customFormat="1">
      <c r="A429" s="163">
        <f t="shared" si="19"/>
        <v>426</v>
      </c>
      <c r="B429" s="164"/>
      <c r="C429" s="182"/>
      <c r="D429" s="183"/>
      <c r="E429" s="183"/>
      <c r="F429" s="164"/>
      <c r="G429" s="173"/>
      <c r="H429" s="173"/>
      <c r="I429" s="166"/>
      <c r="J429" s="173"/>
      <c r="K429" s="174"/>
      <c r="L429" s="171"/>
      <c r="M429" s="181"/>
      <c r="N429" s="181"/>
      <c r="O429" s="181"/>
      <c r="P429" s="181"/>
      <c r="Q429" s="56"/>
      <c r="R429" s="168"/>
      <c r="S429" s="168"/>
      <c r="T429" s="164"/>
      <c r="U429" s="166"/>
      <c r="V429" s="164"/>
      <c r="W429" s="164"/>
      <c r="X429" s="162" t="str">
        <f t="shared" si="21"/>
        <v/>
      </c>
      <c r="Y429" s="169"/>
    </row>
    <row r="430" spans="1:25" s="162" customFormat="1">
      <c r="A430" s="163">
        <f t="shared" si="19"/>
        <v>427</v>
      </c>
      <c r="B430" s="164"/>
      <c r="C430" s="182"/>
      <c r="D430" s="183"/>
      <c r="E430" s="183"/>
      <c r="F430" s="164"/>
      <c r="G430" s="173"/>
      <c r="H430" s="173"/>
      <c r="I430" s="166"/>
      <c r="J430" s="173"/>
      <c r="K430" s="174"/>
      <c r="L430" s="171"/>
      <c r="M430" s="181"/>
      <c r="N430" s="181"/>
      <c r="O430" s="181"/>
      <c r="P430" s="181"/>
      <c r="Q430" s="56"/>
      <c r="R430" s="168"/>
      <c r="S430" s="168"/>
      <c r="T430" s="164"/>
      <c r="U430" s="173"/>
      <c r="V430" s="164"/>
      <c r="W430" s="164"/>
      <c r="X430" s="162" t="str">
        <f t="shared" si="21"/>
        <v/>
      </c>
      <c r="Y430" s="169"/>
    </row>
    <row r="431" spans="1:25" s="162" customFormat="1">
      <c r="A431" s="163">
        <f t="shared" si="19"/>
        <v>428</v>
      </c>
      <c r="B431" s="164"/>
      <c r="C431" s="182"/>
      <c r="D431" s="183"/>
      <c r="E431" s="183"/>
      <c r="F431" s="164"/>
      <c r="G431" s="173"/>
      <c r="H431" s="167"/>
      <c r="I431" s="166"/>
      <c r="J431" s="173"/>
      <c r="K431" s="174"/>
      <c r="L431" s="171"/>
      <c r="M431" s="181"/>
      <c r="N431" s="181"/>
      <c r="O431" s="181"/>
      <c r="P431" s="167"/>
      <c r="Q431" s="168"/>
      <c r="R431" s="168"/>
      <c r="S431" s="168"/>
      <c r="T431" s="164"/>
      <c r="U431" s="173"/>
      <c r="V431" s="164"/>
      <c r="W431" s="164"/>
      <c r="X431" s="162" t="str">
        <f t="shared" si="21"/>
        <v/>
      </c>
      <c r="Y431" s="169"/>
    </row>
    <row r="432" spans="1:25" s="162" customFormat="1">
      <c r="A432" s="163">
        <f t="shared" si="19"/>
        <v>429</v>
      </c>
      <c r="B432" s="164"/>
      <c r="C432" s="182"/>
      <c r="D432" s="183"/>
      <c r="E432" s="183"/>
      <c r="F432" s="164"/>
      <c r="G432" s="173"/>
      <c r="H432" s="167"/>
      <c r="I432" s="166"/>
      <c r="J432" s="166"/>
      <c r="K432" s="174"/>
      <c r="L432" s="171"/>
      <c r="M432" s="181"/>
      <c r="N432" s="167"/>
      <c r="O432" s="181"/>
      <c r="P432" s="181"/>
      <c r="Q432" s="168"/>
      <c r="R432" s="168"/>
      <c r="S432" s="168"/>
      <c r="T432" s="164"/>
      <c r="U432" s="173"/>
      <c r="V432" s="164"/>
      <c r="W432" s="164"/>
      <c r="X432" s="162" t="str">
        <f t="shared" si="21"/>
        <v/>
      </c>
      <c r="Y432" s="169"/>
    </row>
    <row r="433" spans="1:29" s="162" customFormat="1">
      <c r="A433" s="163">
        <f t="shared" si="19"/>
        <v>430</v>
      </c>
      <c r="B433" s="164"/>
      <c r="C433" s="182"/>
      <c r="D433" s="183"/>
      <c r="E433" s="183"/>
      <c r="F433" s="164"/>
      <c r="G433" s="173"/>
      <c r="H433" s="167"/>
      <c r="I433" s="166"/>
      <c r="J433" s="166"/>
      <c r="K433" s="174"/>
      <c r="L433" s="171"/>
      <c r="M433" s="181"/>
      <c r="N433" s="167"/>
      <c r="O433" s="167"/>
      <c r="P433" s="167"/>
      <c r="Q433" s="168"/>
      <c r="R433" s="168"/>
      <c r="S433" s="168"/>
      <c r="T433" s="164"/>
      <c r="U433" s="166"/>
      <c r="V433" s="164"/>
      <c r="W433" s="164"/>
      <c r="X433" s="162" t="str">
        <f t="shared" si="21"/>
        <v/>
      </c>
      <c r="Y433" s="169"/>
    </row>
    <row r="434" spans="1:29" s="162" customFormat="1">
      <c r="A434" s="163">
        <f t="shared" si="19"/>
        <v>431</v>
      </c>
      <c r="B434" s="164"/>
      <c r="C434" s="182"/>
      <c r="D434" s="183"/>
      <c r="E434" s="183"/>
      <c r="F434" s="164"/>
      <c r="G434" s="173"/>
      <c r="H434" s="167"/>
      <c r="I434" s="166"/>
      <c r="J434" s="166"/>
      <c r="K434" s="170"/>
      <c r="L434" s="171"/>
      <c r="M434" s="181"/>
      <c r="N434" s="181"/>
      <c r="O434" s="181"/>
      <c r="P434" s="167"/>
      <c r="Q434" s="168"/>
      <c r="R434" s="168"/>
      <c r="S434" s="168"/>
      <c r="T434" s="164"/>
      <c r="U434" s="187"/>
      <c r="V434" s="164"/>
      <c r="W434" s="164"/>
      <c r="X434" s="162" t="str">
        <f t="shared" si="21"/>
        <v/>
      </c>
      <c r="Y434" s="169"/>
    </row>
    <row r="435" spans="1:29" s="162" customFormat="1">
      <c r="A435" s="163">
        <f t="shared" si="19"/>
        <v>432</v>
      </c>
      <c r="B435" s="164"/>
      <c r="C435" s="182"/>
      <c r="D435" s="183"/>
      <c r="E435" s="183"/>
      <c r="F435" s="164"/>
      <c r="G435" s="173"/>
      <c r="H435" s="167"/>
      <c r="I435" s="166"/>
      <c r="J435" s="166"/>
      <c r="K435" s="170"/>
      <c r="L435" s="171"/>
      <c r="M435" s="181"/>
      <c r="N435" s="181"/>
      <c r="O435" s="181"/>
      <c r="P435" s="167"/>
      <c r="Q435" s="168"/>
      <c r="R435" s="168"/>
      <c r="S435" s="168"/>
      <c r="T435" s="164"/>
      <c r="U435" s="173"/>
      <c r="V435" s="164"/>
      <c r="W435" s="164"/>
      <c r="X435" s="162" t="str">
        <f>G435&amp;IF(ISBLANK(W435),IF(ISBLANK(T435),"","修正"),"完了")</f>
        <v/>
      </c>
      <c r="Y435" s="169"/>
    </row>
    <row r="436" spans="1:29" s="162" customFormat="1">
      <c r="A436" s="163">
        <f t="shared" si="19"/>
        <v>433</v>
      </c>
      <c r="B436" s="164"/>
      <c r="C436" s="182"/>
      <c r="D436" s="183"/>
      <c r="E436" s="183"/>
      <c r="F436" s="164"/>
      <c r="G436" s="166"/>
      <c r="H436" s="167"/>
      <c r="I436" s="166"/>
      <c r="J436" s="173"/>
      <c r="K436" s="174"/>
      <c r="L436" s="171"/>
      <c r="M436" s="181"/>
      <c r="N436" s="181"/>
      <c r="O436" s="181"/>
      <c r="P436" s="181"/>
      <c r="Q436" s="168"/>
      <c r="R436" s="168"/>
      <c r="S436" s="168"/>
      <c r="T436" s="164"/>
      <c r="U436" s="173"/>
      <c r="V436" s="164"/>
      <c r="W436" s="164"/>
      <c r="X436" s="162" t="str">
        <f t="shared" ref="X436:X444" si="22">G436&amp;IF(ISBLANK(W436),IF(ISBLANK(T436),"","修正"),"完了")</f>
        <v/>
      </c>
      <c r="Y436" s="169"/>
    </row>
    <row r="437" spans="1:29" s="162" customFormat="1">
      <c r="A437" s="163">
        <f t="shared" si="19"/>
        <v>434</v>
      </c>
      <c r="B437" s="164"/>
      <c r="C437" s="182"/>
      <c r="D437" s="183"/>
      <c r="E437" s="183"/>
      <c r="F437" s="164"/>
      <c r="G437" s="166"/>
      <c r="H437" s="167"/>
      <c r="I437" s="166"/>
      <c r="J437" s="173"/>
      <c r="K437" s="174"/>
      <c r="L437" s="171"/>
      <c r="M437" s="181"/>
      <c r="N437" s="181"/>
      <c r="O437" s="181"/>
      <c r="P437" s="181"/>
      <c r="Q437" s="168"/>
      <c r="R437" s="168"/>
      <c r="S437" s="168"/>
      <c r="T437" s="164"/>
      <c r="U437" s="173"/>
      <c r="V437" s="164"/>
      <c r="W437" s="164"/>
      <c r="X437" s="162" t="str">
        <f t="shared" si="22"/>
        <v/>
      </c>
      <c r="Y437" s="169"/>
    </row>
    <row r="438" spans="1:29" s="162" customFormat="1">
      <c r="A438" s="163">
        <f t="shared" si="19"/>
        <v>435</v>
      </c>
      <c r="B438" s="164"/>
      <c r="C438" s="182"/>
      <c r="D438" s="183"/>
      <c r="E438" s="183"/>
      <c r="F438" s="164"/>
      <c r="G438" s="166"/>
      <c r="H438" s="167"/>
      <c r="I438" s="166"/>
      <c r="J438" s="166"/>
      <c r="K438" s="174"/>
      <c r="L438" s="171"/>
      <c r="M438" s="181"/>
      <c r="N438" s="181"/>
      <c r="O438" s="181"/>
      <c r="P438" s="181"/>
      <c r="Q438" s="168"/>
      <c r="R438" s="168"/>
      <c r="S438" s="168"/>
      <c r="T438" s="164"/>
      <c r="U438" s="173"/>
      <c r="V438" s="164"/>
      <c r="W438" s="164"/>
      <c r="X438" s="162" t="str">
        <f t="shared" si="22"/>
        <v/>
      </c>
      <c r="Y438" s="169"/>
    </row>
    <row r="439" spans="1:29" s="162" customFormat="1">
      <c r="A439" s="163">
        <f t="shared" si="19"/>
        <v>436</v>
      </c>
      <c r="B439" s="164"/>
      <c r="C439" s="182"/>
      <c r="D439" s="183"/>
      <c r="E439" s="183"/>
      <c r="F439" s="164"/>
      <c r="G439" s="166"/>
      <c r="H439" s="167"/>
      <c r="I439" s="173"/>
      <c r="J439" s="166"/>
      <c r="K439" s="174"/>
      <c r="L439" s="171"/>
      <c r="M439" s="181"/>
      <c r="N439" s="181"/>
      <c r="O439" s="181"/>
      <c r="P439" s="167"/>
      <c r="Q439" s="168"/>
      <c r="R439" s="168"/>
      <c r="S439" s="168"/>
      <c r="T439" s="164"/>
      <c r="U439" s="166"/>
      <c r="V439" s="164"/>
      <c r="W439" s="164"/>
      <c r="X439" s="162" t="str">
        <f t="shared" si="22"/>
        <v/>
      </c>
      <c r="Y439" s="169"/>
    </row>
    <row r="440" spans="1:29" s="162" customFormat="1">
      <c r="A440" s="163">
        <f t="shared" si="19"/>
        <v>437</v>
      </c>
      <c r="B440" s="164"/>
      <c r="C440" s="182"/>
      <c r="D440" s="183"/>
      <c r="E440" s="183"/>
      <c r="F440" s="164"/>
      <c r="G440" s="166"/>
      <c r="H440" s="167"/>
      <c r="I440" s="166"/>
      <c r="J440" s="166"/>
      <c r="K440" s="174"/>
      <c r="L440" s="171"/>
      <c r="M440" s="181"/>
      <c r="N440" s="181"/>
      <c r="O440" s="181"/>
      <c r="P440" s="167"/>
      <c r="Q440" s="168"/>
      <c r="R440" s="168"/>
      <c r="S440" s="168"/>
      <c r="T440" s="164"/>
      <c r="U440" s="173"/>
      <c r="V440" s="164"/>
      <c r="W440" s="164"/>
      <c r="X440" s="162" t="str">
        <f t="shared" si="22"/>
        <v/>
      </c>
      <c r="Y440" s="169"/>
    </row>
    <row r="441" spans="1:29" s="162" customFormat="1">
      <c r="A441" s="163">
        <f t="shared" si="19"/>
        <v>438</v>
      </c>
      <c r="B441" s="164"/>
      <c r="C441" s="182"/>
      <c r="D441" s="183"/>
      <c r="E441" s="183"/>
      <c r="F441" s="164"/>
      <c r="G441" s="166"/>
      <c r="H441" s="167"/>
      <c r="I441" s="173"/>
      <c r="J441" s="166"/>
      <c r="K441" s="174"/>
      <c r="L441" s="164"/>
      <c r="M441" s="181"/>
      <c r="N441" s="181"/>
      <c r="O441" s="181"/>
      <c r="P441" s="167"/>
      <c r="Q441" s="168"/>
      <c r="R441" s="168"/>
      <c r="S441" s="168"/>
      <c r="T441" s="164"/>
      <c r="U441" s="166"/>
      <c r="V441" s="164"/>
      <c r="W441" s="164"/>
      <c r="X441" s="162" t="str">
        <f t="shared" si="22"/>
        <v/>
      </c>
      <c r="Y441" s="169"/>
    </row>
    <row r="442" spans="1:29" s="162" customFormat="1">
      <c r="A442" s="163">
        <f t="shared" si="19"/>
        <v>439</v>
      </c>
      <c r="B442" s="164"/>
      <c r="C442" s="182"/>
      <c r="D442" s="183"/>
      <c r="E442" s="183"/>
      <c r="F442" s="164"/>
      <c r="G442" s="173"/>
      <c r="H442" s="167"/>
      <c r="I442" s="166"/>
      <c r="J442" s="166"/>
      <c r="K442" s="174"/>
      <c r="L442" s="164"/>
      <c r="M442" s="181"/>
      <c r="N442" s="167"/>
      <c r="O442" s="167"/>
      <c r="P442" s="167"/>
      <c r="Q442" s="168"/>
      <c r="R442" s="168"/>
      <c r="S442" s="168"/>
      <c r="T442" s="164"/>
      <c r="U442" s="166"/>
      <c r="V442" s="164"/>
      <c r="W442" s="164"/>
      <c r="X442" s="162" t="str">
        <f t="shared" si="22"/>
        <v/>
      </c>
      <c r="Y442" s="169"/>
    </row>
    <row r="443" spans="1:29" s="162" customFormat="1">
      <c r="A443" s="163">
        <f t="shared" si="19"/>
        <v>440</v>
      </c>
      <c r="B443" s="164"/>
      <c r="C443" s="182"/>
      <c r="D443" s="183"/>
      <c r="E443" s="183"/>
      <c r="F443" s="164"/>
      <c r="G443" s="173"/>
      <c r="H443" s="167"/>
      <c r="I443" s="173"/>
      <c r="J443" s="173"/>
      <c r="K443" s="174"/>
      <c r="L443" s="171"/>
      <c r="M443" s="181"/>
      <c r="N443" s="181"/>
      <c r="O443" s="181"/>
      <c r="P443" s="167"/>
      <c r="Q443" s="168"/>
      <c r="R443" s="168"/>
      <c r="S443" s="168"/>
      <c r="T443" s="164"/>
      <c r="U443" s="173"/>
      <c r="V443" s="164"/>
      <c r="W443" s="164"/>
      <c r="X443" s="162" t="str">
        <f t="shared" si="22"/>
        <v/>
      </c>
      <c r="Y443" s="169"/>
    </row>
    <row r="444" spans="1:29" s="162" customFormat="1">
      <c r="A444" s="163">
        <f t="shared" si="19"/>
        <v>441</v>
      </c>
      <c r="B444" s="164"/>
      <c r="C444" s="182"/>
      <c r="D444" s="183"/>
      <c r="E444" s="183"/>
      <c r="F444" s="164"/>
      <c r="G444" s="173"/>
      <c r="H444" s="167"/>
      <c r="I444" s="166"/>
      <c r="J444" s="173"/>
      <c r="K444" s="174"/>
      <c r="L444" s="171"/>
      <c r="M444" s="181"/>
      <c r="N444" s="181"/>
      <c r="O444" s="181"/>
      <c r="P444" s="167"/>
      <c r="Q444" s="168"/>
      <c r="R444" s="168"/>
      <c r="S444" s="168"/>
      <c r="T444" s="164"/>
      <c r="U444" s="173"/>
      <c r="V444" s="164"/>
      <c r="W444" s="164"/>
      <c r="X444" s="162" t="str">
        <f t="shared" si="22"/>
        <v/>
      </c>
      <c r="Y444" s="169"/>
    </row>
    <row r="445" spans="1:29">
      <c r="A445" s="163">
        <f t="shared" si="19"/>
        <v>442</v>
      </c>
      <c r="B445" s="164"/>
      <c r="C445" s="182"/>
      <c r="D445" s="183"/>
      <c r="E445" s="183"/>
      <c r="F445" s="164"/>
      <c r="G445" s="173"/>
      <c r="H445" s="167"/>
      <c r="I445" s="173"/>
      <c r="J445" s="173"/>
      <c r="K445" s="174"/>
      <c r="L445" s="171"/>
      <c r="M445" s="181"/>
      <c r="N445" s="181"/>
      <c r="O445" s="181"/>
      <c r="P445" s="167"/>
      <c r="Q445" s="168"/>
      <c r="R445" s="168"/>
      <c r="S445" s="168"/>
      <c r="T445" s="164"/>
      <c r="U445" s="173"/>
      <c r="V445" s="164"/>
      <c r="W445" s="164"/>
      <c r="X445" s="162" t="str">
        <f t="shared" ref="X445:X508" si="23">G445&amp;IF(ISBLANK(W445),IF(ISBLANK(T445),"","修正"),"完了")</f>
        <v/>
      </c>
      <c r="Y445" s="169"/>
      <c r="Z445" s="162"/>
      <c r="AA445" s="162"/>
      <c r="AB445" s="162"/>
      <c r="AC445" s="162"/>
    </row>
    <row r="446" spans="1:29">
      <c r="A446" s="163">
        <f t="shared" si="19"/>
        <v>443</v>
      </c>
      <c r="B446" s="164"/>
      <c r="C446" s="182"/>
      <c r="D446" s="183"/>
      <c r="E446" s="183"/>
      <c r="F446" s="164"/>
      <c r="G446" s="173"/>
      <c r="H446" s="167"/>
      <c r="I446" s="166"/>
      <c r="J446" s="173"/>
      <c r="K446" s="174"/>
      <c r="L446" s="171"/>
      <c r="M446" s="181"/>
      <c r="N446" s="181"/>
      <c r="O446" s="181"/>
      <c r="P446" s="167"/>
      <c r="Q446" s="168"/>
      <c r="R446" s="168"/>
      <c r="S446" s="168"/>
      <c r="T446" s="164"/>
      <c r="U446" s="173"/>
      <c r="V446" s="164"/>
      <c r="W446" s="164"/>
      <c r="X446" s="162" t="str">
        <f t="shared" si="23"/>
        <v/>
      </c>
      <c r="Y446" s="169"/>
      <c r="Z446" s="162"/>
      <c r="AA446" s="162"/>
      <c r="AB446" s="162"/>
      <c r="AC446" s="162"/>
    </row>
    <row r="447" spans="1:29">
      <c r="A447" s="163">
        <f t="shared" si="19"/>
        <v>444</v>
      </c>
      <c r="B447" s="164"/>
      <c r="C447" s="182"/>
      <c r="D447" s="183"/>
      <c r="E447" s="183"/>
      <c r="F447" s="164"/>
      <c r="G447" s="173"/>
      <c r="H447" s="167"/>
      <c r="I447" s="166"/>
      <c r="J447" s="173"/>
      <c r="K447" s="174"/>
      <c r="L447" s="171"/>
      <c r="M447" s="181"/>
      <c r="N447" s="181"/>
      <c r="O447" s="181"/>
      <c r="P447" s="167"/>
      <c r="Q447" s="168"/>
      <c r="R447" s="168"/>
      <c r="S447" s="168"/>
      <c r="T447" s="164"/>
      <c r="U447" s="173"/>
      <c r="V447" s="164"/>
      <c r="W447" s="164"/>
      <c r="X447" s="162" t="str">
        <f t="shared" si="23"/>
        <v/>
      </c>
      <c r="Y447" s="169"/>
      <c r="Z447" s="162"/>
      <c r="AA447" s="162"/>
      <c r="AB447" s="162"/>
      <c r="AC447" s="162"/>
    </row>
    <row r="448" spans="1:29">
      <c r="A448" s="163">
        <f t="shared" si="19"/>
        <v>445</v>
      </c>
      <c r="B448" s="164"/>
      <c r="C448" s="182"/>
      <c r="D448" s="183"/>
      <c r="E448" s="183"/>
      <c r="F448" s="164"/>
      <c r="G448" s="173"/>
      <c r="H448" s="167"/>
      <c r="I448" s="173"/>
      <c r="J448" s="173"/>
      <c r="K448" s="174"/>
      <c r="L448" s="171"/>
      <c r="M448" s="181"/>
      <c r="N448" s="181"/>
      <c r="O448" s="181"/>
      <c r="P448" s="167"/>
      <c r="Q448" s="168"/>
      <c r="R448" s="168"/>
      <c r="S448" s="168"/>
      <c r="T448" s="164"/>
      <c r="U448" s="173"/>
      <c r="V448" s="164"/>
      <c r="W448" s="164"/>
      <c r="X448" s="162" t="str">
        <f t="shared" si="23"/>
        <v/>
      </c>
      <c r="Y448" s="169"/>
      <c r="Z448" s="162"/>
      <c r="AA448" s="162"/>
      <c r="AB448" s="162"/>
      <c r="AC448" s="162"/>
    </row>
    <row r="449" spans="1:29">
      <c r="A449" s="163">
        <f t="shared" si="19"/>
        <v>446</v>
      </c>
      <c r="B449" s="164"/>
      <c r="C449" s="182"/>
      <c r="D449" s="183"/>
      <c r="E449" s="183"/>
      <c r="F449" s="164"/>
      <c r="G449" s="173"/>
      <c r="H449" s="167"/>
      <c r="I449" s="173"/>
      <c r="J449" s="173"/>
      <c r="K449" s="174"/>
      <c r="L449" s="171"/>
      <c r="M449" s="181"/>
      <c r="N449" s="181"/>
      <c r="O449" s="181"/>
      <c r="P449" s="167"/>
      <c r="Q449" s="168"/>
      <c r="R449" s="168"/>
      <c r="S449" s="168"/>
      <c r="T449" s="164"/>
      <c r="U449" s="173"/>
      <c r="V449" s="164"/>
      <c r="W449" s="164"/>
      <c r="X449" s="162" t="str">
        <f t="shared" si="23"/>
        <v/>
      </c>
      <c r="Y449" s="169"/>
      <c r="Z449" s="162"/>
      <c r="AA449" s="162"/>
      <c r="AB449" s="162"/>
      <c r="AC449" s="162"/>
    </row>
    <row r="450" spans="1:29">
      <c r="A450" s="163">
        <f t="shared" si="19"/>
        <v>447</v>
      </c>
      <c r="B450" s="164"/>
      <c r="C450" s="182"/>
      <c r="D450" s="183"/>
      <c r="E450" s="183"/>
      <c r="F450" s="164"/>
      <c r="G450" s="173"/>
      <c r="H450" s="167"/>
      <c r="I450" s="173"/>
      <c r="J450" s="173"/>
      <c r="K450" s="174"/>
      <c r="L450" s="171"/>
      <c r="M450" s="181"/>
      <c r="N450" s="181"/>
      <c r="O450" s="181"/>
      <c r="P450" s="167"/>
      <c r="Q450" s="168"/>
      <c r="R450" s="168"/>
      <c r="S450" s="168"/>
      <c r="T450" s="164"/>
      <c r="U450" s="173"/>
      <c r="V450" s="164"/>
      <c r="W450" s="164"/>
      <c r="X450" s="162" t="str">
        <f t="shared" si="23"/>
        <v/>
      </c>
      <c r="Y450" s="169"/>
      <c r="Z450" s="162"/>
      <c r="AA450" s="162"/>
      <c r="AB450" s="162"/>
      <c r="AC450" s="162"/>
    </row>
    <row r="451" spans="1:29">
      <c r="A451" s="163">
        <f t="shared" si="19"/>
        <v>448</v>
      </c>
      <c r="B451" s="164"/>
      <c r="C451" s="164"/>
      <c r="D451" s="165"/>
      <c r="E451" s="165"/>
      <c r="F451" s="164"/>
      <c r="G451" s="166"/>
      <c r="H451" s="167"/>
      <c r="I451" s="166"/>
      <c r="J451" s="166"/>
      <c r="K451" s="170"/>
      <c r="L451" s="171"/>
      <c r="M451" s="167"/>
      <c r="N451" s="167"/>
      <c r="O451" s="167"/>
      <c r="P451" s="167"/>
      <c r="Q451" s="168"/>
      <c r="R451" s="168"/>
      <c r="S451" s="168"/>
      <c r="T451" s="164"/>
      <c r="U451" s="166"/>
      <c r="V451" s="164"/>
      <c r="W451" s="164"/>
      <c r="X451" s="162" t="str">
        <f t="shared" si="23"/>
        <v/>
      </c>
      <c r="Y451" s="169"/>
      <c r="Z451" s="162"/>
      <c r="AA451" s="162"/>
      <c r="AB451" s="162"/>
      <c r="AC451" s="162"/>
    </row>
    <row r="452" spans="1:29">
      <c r="A452" s="163">
        <f t="shared" si="19"/>
        <v>449</v>
      </c>
      <c r="B452" s="164"/>
      <c r="C452" s="164"/>
      <c r="D452" s="165"/>
      <c r="E452" s="165"/>
      <c r="F452" s="164"/>
      <c r="G452" s="166"/>
      <c r="H452" s="167"/>
      <c r="I452" s="166"/>
      <c r="J452" s="166"/>
      <c r="K452" s="170"/>
      <c r="L452" s="171"/>
      <c r="M452" s="167"/>
      <c r="N452" s="167"/>
      <c r="O452" s="167"/>
      <c r="P452" s="167"/>
      <c r="Q452" s="168"/>
      <c r="R452" s="168"/>
      <c r="S452" s="168"/>
      <c r="T452" s="164"/>
      <c r="U452" s="166"/>
      <c r="V452" s="164"/>
      <c r="W452" s="164"/>
      <c r="X452" s="162" t="str">
        <f t="shared" si="23"/>
        <v/>
      </c>
      <c r="Y452" s="169"/>
      <c r="Z452" s="162"/>
      <c r="AA452" s="162"/>
      <c r="AB452" s="162"/>
      <c r="AC452" s="162"/>
    </row>
    <row r="453" spans="1:29">
      <c r="A453" s="163">
        <f t="shared" si="19"/>
        <v>450</v>
      </c>
      <c r="B453" s="164"/>
      <c r="C453" s="164"/>
      <c r="D453" s="165"/>
      <c r="E453" s="165"/>
      <c r="F453" s="164"/>
      <c r="G453" s="166"/>
      <c r="H453" s="167"/>
      <c r="I453" s="166"/>
      <c r="J453" s="166"/>
      <c r="K453" s="170"/>
      <c r="L453" s="171"/>
      <c r="M453" s="167"/>
      <c r="N453" s="167"/>
      <c r="O453" s="167"/>
      <c r="P453" s="167"/>
      <c r="Q453" s="168"/>
      <c r="R453" s="168"/>
      <c r="S453" s="168"/>
      <c r="T453" s="164"/>
      <c r="U453" s="166"/>
      <c r="V453" s="164"/>
      <c r="W453" s="164"/>
      <c r="X453" s="162" t="str">
        <f t="shared" si="23"/>
        <v/>
      </c>
      <c r="Y453" s="169"/>
      <c r="Z453" s="162"/>
      <c r="AA453" s="162"/>
      <c r="AB453" s="162"/>
      <c r="AC453" s="162"/>
    </row>
    <row r="454" spans="1:29">
      <c r="A454" s="163">
        <f t="shared" si="19"/>
        <v>451</v>
      </c>
      <c r="B454" s="164"/>
      <c r="C454" s="164"/>
      <c r="D454" s="165"/>
      <c r="E454" s="165"/>
      <c r="F454" s="164"/>
      <c r="G454" s="166"/>
      <c r="H454" s="167"/>
      <c r="I454" s="166"/>
      <c r="J454" s="166"/>
      <c r="K454" s="170"/>
      <c r="L454" s="171"/>
      <c r="M454" s="167"/>
      <c r="N454" s="167"/>
      <c r="O454" s="167"/>
      <c r="P454" s="167"/>
      <c r="Q454" s="168"/>
      <c r="R454" s="168"/>
      <c r="S454" s="168"/>
      <c r="T454" s="164"/>
      <c r="U454" s="166"/>
      <c r="V454" s="164"/>
      <c r="W454" s="164"/>
      <c r="X454" s="162" t="str">
        <f t="shared" si="23"/>
        <v/>
      </c>
      <c r="Y454" s="169"/>
      <c r="Z454" s="162"/>
      <c r="AA454" s="162"/>
      <c r="AB454" s="162"/>
      <c r="AC454" s="162"/>
    </row>
    <row r="455" spans="1:29">
      <c r="A455" s="163">
        <f t="shared" si="19"/>
        <v>452</v>
      </c>
      <c r="B455" s="164"/>
      <c r="C455" s="164"/>
      <c r="D455" s="165"/>
      <c r="E455" s="165"/>
      <c r="F455" s="164"/>
      <c r="G455" s="166"/>
      <c r="H455" s="167"/>
      <c r="I455" s="166"/>
      <c r="J455" s="166"/>
      <c r="K455" s="170"/>
      <c r="L455" s="171"/>
      <c r="M455" s="167"/>
      <c r="N455" s="167"/>
      <c r="O455" s="167"/>
      <c r="P455" s="167"/>
      <c r="Q455" s="168"/>
      <c r="R455" s="168"/>
      <c r="S455" s="168"/>
      <c r="T455" s="164"/>
      <c r="U455" s="166"/>
      <c r="V455" s="164"/>
      <c r="W455" s="164"/>
      <c r="X455" s="162" t="str">
        <f t="shared" si="23"/>
        <v/>
      </c>
      <c r="Y455" s="169"/>
      <c r="Z455" s="162"/>
      <c r="AA455" s="162"/>
      <c r="AB455" s="162"/>
      <c r="AC455" s="162"/>
    </row>
    <row r="456" spans="1:29">
      <c r="A456" s="163">
        <f t="shared" si="19"/>
        <v>453</v>
      </c>
      <c r="B456" s="164"/>
      <c r="C456" s="164"/>
      <c r="D456" s="165"/>
      <c r="E456" s="165"/>
      <c r="F456" s="164"/>
      <c r="G456" s="166"/>
      <c r="H456" s="167"/>
      <c r="I456" s="166"/>
      <c r="J456" s="166"/>
      <c r="K456" s="170"/>
      <c r="L456" s="171"/>
      <c r="M456" s="167"/>
      <c r="N456" s="167"/>
      <c r="O456" s="167"/>
      <c r="P456" s="167"/>
      <c r="Q456" s="168"/>
      <c r="R456" s="168"/>
      <c r="S456" s="168"/>
      <c r="T456" s="164"/>
      <c r="U456" s="166"/>
      <c r="V456" s="164"/>
      <c r="W456" s="164"/>
      <c r="X456" s="162" t="str">
        <f t="shared" si="23"/>
        <v/>
      </c>
      <c r="Y456" s="169"/>
      <c r="Z456" s="162"/>
      <c r="AA456" s="162"/>
      <c r="AB456" s="162"/>
      <c r="AC456" s="162"/>
    </row>
    <row r="457" spans="1:29">
      <c r="A457" s="163">
        <f t="shared" si="19"/>
        <v>454</v>
      </c>
      <c r="B457" s="164"/>
      <c r="C457" s="164"/>
      <c r="D457" s="165"/>
      <c r="E457" s="165"/>
      <c r="F457" s="164"/>
      <c r="G457" s="166"/>
      <c r="H457" s="167"/>
      <c r="I457" s="166"/>
      <c r="J457" s="166"/>
      <c r="K457" s="170"/>
      <c r="L457" s="171"/>
      <c r="M457" s="167"/>
      <c r="N457" s="167"/>
      <c r="O457" s="167"/>
      <c r="P457" s="167"/>
      <c r="Q457" s="168"/>
      <c r="R457" s="168"/>
      <c r="S457" s="168"/>
      <c r="T457" s="164"/>
      <c r="U457" s="166"/>
      <c r="V457" s="164"/>
      <c r="W457" s="164"/>
      <c r="X457" s="162" t="str">
        <f t="shared" si="23"/>
        <v/>
      </c>
      <c r="Y457" s="169"/>
      <c r="Z457" s="162"/>
      <c r="AA457" s="162"/>
      <c r="AB457" s="162"/>
      <c r="AC457" s="162"/>
    </row>
    <row r="458" spans="1:29">
      <c r="A458" s="163">
        <f t="shared" si="19"/>
        <v>455</v>
      </c>
      <c r="B458" s="164"/>
      <c r="C458" s="164"/>
      <c r="D458" s="165"/>
      <c r="E458" s="165"/>
      <c r="F458" s="164"/>
      <c r="G458" s="166"/>
      <c r="H458" s="167"/>
      <c r="I458" s="166"/>
      <c r="J458" s="166"/>
      <c r="K458" s="170"/>
      <c r="L458" s="171"/>
      <c r="M458" s="167"/>
      <c r="N458" s="167"/>
      <c r="O458" s="167"/>
      <c r="P458" s="167"/>
      <c r="Q458" s="168"/>
      <c r="R458" s="168"/>
      <c r="S458" s="168"/>
      <c r="T458" s="164"/>
      <c r="U458" s="166"/>
      <c r="V458" s="164"/>
      <c r="W458" s="164"/>
      <c r="X458" s="162" t="str">
        <f t="shared" si="23"/>
        <v/>
      </c>
      <c r="Y458" s="169"/>
      <c r="Z458" s="162"/>
      <c r="AA458" s="162"/>
      <c r="AB458" s="162"/>
      <c r="AC458" s="162"/>
    </row>
    <row r="459" spans="1:29">
      <c r="A459" s="163">
        <f t="shared" si="19"/>
        <v>456</v>
      </c>
      <c r="B459" s="164"/>
      <c r="C459" s="164"/>
      <c r="D459" s="165"/>
      <c r="E459" s="165"/>
      <c r="F459" s="164"/>
      <c r="G459" s="166"/>
      <c r="H459" s="167"/>
      <c r="I459" s="166"/>
      <c r="J459" s="166"/>
      <c r="K459" s="170"/>
      <c r="L459" s="171"/>
      <c r="M459" s="167"/>
      <c r="N459" s="167"/>
      <c r="O459" s="167"/>
      <c r="P459" s="167"/>
      <c r="Q459" s="168"/>
      <c r="R459" s="168"/>
      <c r="S459" s="168"/>
      <c r="T459" s="164"/>
      <c r="U459" s="166"/>
      <c r="V459" s="164"/>
      <c r="W459" s="164"/>
      <c r="X459" s="162" t="str">
        <f t="shared" si="23"/>
        <v/>
      </c>
      <c r="Y459" s="169"/>
      <c r="Z459" s="162"/>
      <c r="AA459" s="162"/>
      <c r="AB459" s="162"/>
      <c r="AC459" s="162"/>
    </row>
    <row r="460" spans="1:29">
      <c r="A460" s="163">
        <f t="shared" si="19"/>
        <v>457</v>
      </c>
      <c r="B460" s="164"/>
      <c r="C460" s="164"/>
      <c r="D460" s="165"/>
      <c r="E460" s="165"/>
      <c r="F460" s="164"/>
      <c r="G460" s="166"/>
      <c r="H460" s="167"/>
      <c r="I460" s="166"/>
      <c r="J460" s="166"/>
      <c r="K460" s="170"/>
      <c r="L460" s="171"/>
      <c r="M460" s="167"/>
      <c r="N460" s="167"/>
      <c r="O460" s="167"/>
      <c r="P460" s="167"/>
      <c r="Q460" s="168"/>
      <c r="R460" s="168"/>
      <c r="S460" s="168"/>
      <c r="T460" s="164"/>
      <c r="U460" s="166"/>
      <c r="V460" s="164"/>
      <c r="W460" s="164"/>
      <c r="X460" s="162" t="str">
        <f t="shared" si="23"/>
        <v/>
      </c>
      <c r="Y460" s="169"/>
      <c r="Z460" s="162"/>
      <c r="AA460" s="162"/>
      <c r="AB460" s="162"/>
      <c r="AC460" s="162"/>
    </row>
    <row r="461" spans="1:29">
      <c r="A461" s="163">
        <f t="shared" si="19"/>
        <v>458</v>
      </c>
      <c r="B461" s="164"/>
      <c r="C461" s="164"/>
      <c r="D461" s="165"/>
      <c r="E461" s="165"/>
      <c r="F461" s="164"/>
      <c r="G461" s="166"/>
      <c r="H461" s="167"/>
      <c r="I461" s="166"/>
      <c r="J461" s="166"/>
      <c r="K461" s="170"/>
      <c r="L461" s="171"/>
      <c r="M461" s="167"/>
      <c r="N461" s="167"/>
      <c r="O461" s="167"/>
      <c r="P461" s="167"/>
      <c r="Q461" s="168"/>
      <c r="R461" s="168"/>
      <c r="S461" s="168"/>
      <c r="T461" s="164"/>
      <c r="U461" s="166"/>
      <c r="V461" s="164"/>
      <c r="W461" s="164"/>
      <c r="X461" s="162" t="str">
        <f t="shared" si="23"/>
        <v/>
      </c>
      <c r="Y461" s="169"/>
      <c r="Z461" s="162"/>
      <c r="AA461" s="162"/>
      <c r="AB461" s="162"/>
      <c r="AC461" s="162"/>
    </row>
    <row r="462" spans="1:29">
      <c r="A462" s="163">
        <f t="shared" si="19"/>
        <v>459</v>
      </c>
      <c r="B462" s="164"/>
      <c r="C462" s="164"/>
      <c r="D462" s="165"/>
      <c r="E462" s="165"/>
      <c r="F462" s="164"/>
      <c r="G462" s="166"/>
      <c r="H462" s="167"/>
      <c r="I462" s="166"/>
      <c r="J462" s="166"/>
      <c r="K462" s="170"/>
      <c r="L462" s="171"/>
      <c r="M462" s="167"/>
      <c r="N462" s="167"/>
      <c r="O462" s="167"/>
      <c r="P462" s="167"/>
      <c r="Q462" s="168"/>
      <c r="R462" s="168"/>
      <c r="S462" s="168"/>
      <c r="T462" s="164"/>
      <c r="U462" s="166"/>
      <c r="V462" s="164"/>
      <c r="W462" s="164"/>
      <c r="X462" s="162" t="str">
        <f t="shared" si="23"/>
        <v/>
      </c>
      <c r="Y462" s="169"/>
      <c r="Z462" s="162"/>
      <c r="AA462" s="162"/>
      <c r="AB462" s="162"/>
      <c r="AC462" s="162"/>
    </row>
    <row r="463" spans="1:29">
      <c r="A463" s="163">
        <f t="shared" si="19"/>
        <v>460</v>
      </c>
      <c r="B463" s="164"/>
      <c r="C463" s="164"/>
      <c r="D463" s="165"/>
      <c r="E463" s="165"/>
      <c r="F463" s="164"/>
      <c r="G463" s="166"/>
      <c r="H463" s="167"/>
      <c r="I463" s="166"/>
      <c r="J463" s="166"/>
      <c r="K463" s="170"/>
      <c r="L463" s="171"/>
      <c r="M463" s="167"/>
      <c r="N463" s="167"/>
      <c r="O463" s="167"/>
      <c r="P463" s="167"/>
      <c r="Q463" s="168"/>
      <c r="R463" s="168"/>
      <c r="S463" s="168"/>
      <c r="T463" s="164"/>
      <c r="U463" s="166"/>
      <c r="V463" s="164"/>
      <c r="W463" s="164"/>
      <c r="X463" s="162" t="str">
        <f t="shared" si="23"/>
        <v/>
      </c>
      <c r="Y463" s="169"/>
      <c r="Z463" s="162"/>
      <c r="AA463" s="162"/>
      <c r="AB463" s="162"/>
      <c r="AC463" s="162"/>
    </row>
    <row r="464" spans="1:29">
      <c r="A464" s="163">
        <f t="shared" si="19"/>
        <v>461</v>
      </c>
      <c r="B464" s="164"/>
      <c r="C464" s="164"/>
      <c r="D464" s="165"/>
      <c r="E464" s="165"/>
      <c r="F464" s="164"/>
      <c r="G464" s="166"/>
      <c r="H464" s="167"/>
      <c r="I464" s="166"/>
      <c r="J464" s="166"/>
      <c r="K464" s="170"/>
      <c r="L464" s="171"/>
      <c r="M464" s="167"/>
      <c r="N464" s="167"/>
      <c r="O464" s="167"/>
      <c r="P464" s="167"/>
      <c r="Q464" s="168"/>
      <c r="R464" s="168"/>
      <c r="S464" s="168"/>
      <c r="T464" s="164"/>
      <c r="U464" s="166"/>
      <c r="V464" s="164"/>
      <c r="W464" s="164"/>
      <c r="X464" s="162" t="str">
        <f t="shared" si="23"/>
        <v/>
      </c>
      <c r="Y464" s="169"/>
      <c r="Z464" s="162"/>
      <c r="AA464" s="162"/>
      <c r="AB464" s="162"/>
      <c r="AC464" s="162"/>
    </row>
    <row r="465" spans="1:29">
      <c r="A465" s="163">
        <f t="shared" si="19"/>
        <v>462</v>
      </c>
      <c r="B465" s="164"/>
      <c r="C465" s="164"/>
      <c r="D465" s="165"/>
      <c r="E465" s="165"/>
      <c r="F465" s="164"/>
      <c r="G465" s="166"/>
      <c r="H465" s="167"/>
      <c r="I465" s="166"/>
      <c r="J465" s="166"/>
      <c r="K465" s="170"/>
      <c r="L465" s="171"/>
      <c r="M465" s="167"/>
      <c r="N465" s="167"/>
      <c r="O465" s="167"/>
      <c r="P465" s="167"/>
      <c r="Q465" s="168"/>
      <c r="R465" s="168"/>
      <c r="S465" s="168"/>
      <c r="T465" s="164"/>
      <c r="U465" s="166"/>
      <c r="V465" s="164"/>
      <c r="W465" s="164"/>
      <c r="X465" s="162" t="str">
        <f t="shared" si="23"/>
        <v/>
      </c>
      <c r="Y465" s="169"/>
      <c r="Z465" s="162"/>
      <c r="AA465" s="162"/>
      <c r="AB465" s="162"/>
      <c r="AC465" s="162"/>
    </row>
    <row r="466" spans="1:29">
      <c r="A466" s="163">
        <f t="shared" si="19"/>
        <v>463</v>
      </c>
      <c r="B466" s="164"/>
      <c r="C466" s="164"/>
      <c r="D466" s="165"/>
      <c r="E466" s="165"/>
      <c r="F466" s="164"/>
      <c r="G466" s="166"/>
      <c r="H466" s="167"/>
      <c r="I466" s="166"/>
      <c r="J466" s="166"/>
      <c r="K466" s="170"/>
      <c r="L466" s="171"/>
      <c r="M466" s="167"/>
      <c r="N466" s="167"/>
      <c r="O466" s="167"/>
      <c r="P466" s="167"/>
      <c r="Q466" s="168"/>
      <c r="R466" s="168"/>
      <c r="S466" s="168"/>
      <c r="T466" s="164"/>
      <c r="U466" s="166"/>
      <c r="V466" s="164"/>
      <c r="W466" s="164"/>
      <c r="X466" s="162" t="str">
        <f t="shared" si="23"/>
        <v/>
      </c>
      <c r="Y466" s="169"/>
      <c r="Z466" s="162"/>
      <c r="AA466" s="162"/>
      <c r="AB466" s="162"/>
      <c r="AC466" s="162"/>
    </row>
    <row r="467" spans="1:29">
      <c r="A467" s="163">
        <f t="shared" si="19"/>
        <v>464</v>
      </c>
      <c r="B467" s="164"/>
      <c r="C467" s="164"/>
      <c r="D467" s="165"/>
      <c r="E467" s="165"/>
      <c r="F467" s="164"/>
      <c r="G467" s="166"/>
      <c r="H467" s="167"/>
      <c r="I467" s="166"/>
      <c r="J467" s="166"/>
      <c r="K467" s="170"/>
      <c r="L467" s="171"/>
      <c r="M467" s="167"/>
      <c r="N467" s="167"/>
      <c r="O467" s="167"/>
      <c r="P467" s="167"/>
      <c r="Q467" s="168"/>
      <c r="R467" s="168"/>
      <c r="S467" s="168"/>
      <c r="T467" s="164"/>
      <c r="U467" s="166"/>
      <c r="V467" s="164"/>
      <c r="W467" s="164"/>
      <c r="X467" s="162" t="str">
        <f t="shared" si="23"/>
        <v/>
      </c>
      <c r="Y467" s="169"/>
      <c r="Z467" s="162"/>
      <c r="AA467" s="162"/>
      <c r="AB467" s="162"/>
      <c r="AC467" s="162"/>
    </row>
    <row r="468" spans="1:29">
      <c r="A468" s="163">
        <f t="shared" si="19"/>
        <v>465</v>
      </c>
      <c r="B468" s="164"/>
      <c r="C468" s="164"/>
      <c r="D468" s="165"/>
      <c r="E468" s="165"/>
      <c r="F468" s="164"/>
      <c r="G468" s="166"/>
      <c r="H468" s="167"/>
      <c r="I468" s="166"/>
      <c r="J468" s="166"/>
      <c r="K468" s="170"/>
      <c r="L468" s="171"/>
      <c r="M468" s="167"/>
      <c r="N468" s="167"/>
      <c r="O468" s="167"/>
      <c r="P468" s="167"/>
      <c r="Q468" s="168"/>
      <c r="R468" s="168"/>
      <c r="S468" s="168"/>
      <c r="T468" s="164"/>
      <c r="U468" s="166"/>
      <c r="V468" s="164"/>
      <c r="W468" s="164"/>
      <c r="X468" s="162" t="str">
        <f t="shared" si="23"/>
        <v/>
      </c>
      <c r="Y468" s="169"/>
      <c r="Z468" s="162"/>
      <c r="AA468" s="162"/>
      <c r="AB468" s="162"/>
      <c r="AC468" s="162"/>
    </row>
    <row r="469" spans="1:29">
      <c r="A469" s="163">
        <f t="shared" si="19"/>
        <v>466</v>
      </c>
      <c r="B469" s="164"/>
      <c r="C469" s="164"/>
      <c r="D469" s="165"/>
      <c r="E469" s="165"/>
      <c r="F469" s="164"/>
      <c r="G469" s="166"/>
      <c r="H469" s="167"/>
      <c r="I469" s="166"/>
      <c r="J469" s="166"/>
      <c r="K469" s="170"/>
      <c r="L469" s="171"/>
      <c r="M469" s="167"/>
      <c r="N469" s="167"/>
      <c r="O469" s="167"/>
      <c r="P469" s="167"/>
      <c r="Q469" s="168"/>
      <c r="R469" s="168"/>
      <c r="S469" s="168"/>
      <c r="T469" s="164"/>
      <c r="U469" s="166"/>
      <c r="V469" s="164"/>
      <c r="W469" s="164"/>
      <c r="X469" s="162" t="str">
        <f t="shared" si="23"/>
        <v/>
      </c>
      <c r="Y469" s="169"/>
      <c r="Z469" s="162"/>
      <c r="AA469" s="162"/>
      <c r="AB469" s="162"/>
      <c r="AC469" s="162"/>
    </row>
    <row r="470" spans="1:29">
      <c r="A470" s="163">
        <f t="shared" si="19"/>
        <v>467</v>
      </c>
      <c r="B470" s="164"/>
      <c r="C470" s="164"/>
      <c r="D470" s="165"/>
      <c r="E470" s="165"/>
      <c r="F470" s="164"/>
      <c r="G470" s="166"/>
      <c r="H470" s="167"/>
      <c r="I470" s="166"/>
      <c r="J470" s="166"/>
      <c r="K470" s="170"/>
      <c r="L470" s="171"/>
      <c r="M470" s="167"/>
      <c r="N470" s="167"/>
      <c r="O470" s="167"/>
      <c r="P470" s="167"/>
      <c r="Q470" s="168"/>
      <c r="R470" s="168"/>
      <c r="S470" s="168"/>
      <c r="T470" s="164"/>
      <c r="U470" s="166"/>
      <c r="V470" s="164"/>
      <c r="W470" s="164"/>
      <c r="X470" s="162" t="str">
        <f t="shared" si="23"/>
        <v/>
      </c>
      <c r="Y470" s="169"/>
      <c r="Z470" s="162"/>
      <c r="AA470" s="162"/>
      <c r="AB470" s="162"/>
      <c r="AC470" s="162"/>
    </row>
    <row r="471" spans="1:29">
      <c r="A471" s="163">
        <f t="shared" si="19"/>
        <v>468</v>
      </c>
      <c r="B471" s="164"/>
      <c r="C471" s="164"/>
      <c r="D471" s="165"/>
      <c r="E471" s="165"/>
      <c r="F471" s="164"/>
      <c r="G471" s="166"/>
      <c r="H471" s="167"/>
      <c r="I471" s="166"/>
      <c r="J471" s="166"/>
      <c r="K471" s="170"/>
      <c r="L471" s="171"/>
      <c r="M471" s="167"/>
      <c r="N471" s="167"/>
      <c r="O471" s="167"/>
      <c r="P471" s="167"/>
      <c r="Q471" s="168"/>
      <c r="R471" s="168"/>
      <c r="S471" s="168"/>
      <c r="T471" s="164"/>
      <c r="U471" s="166"/>
      <c r="V471" s="164"/>
      <c r="W471" s="164"/>
      <c r="X471" s="162" t="str">
        <f t="shared" si="23"/>
        <v/>
      </c>
      <c r="Y471" s="169"/>
      <c r="Z471" s="162"/>
      <c r="AA471" s="162"/>
      <c r="AB471" s="162"/>
      <c r="AC471" s="162"/>
    </row>
    <row r="472" spans="1:29">
      <c r="A472" s="163">
        <f t="shared" si="19"/>
        <v>469</v>
      </c>
      <c r="B472" s="164"/>
      <c r="C472" s="164"/>
      <c r="D472" s="165"/>
      <c r="E472" s="165"/>
      <c r="F472" s="164"/>
      <c r="G472" s="166"/>
      <c r="H472" s="167"/>
      <c r="I472" s="166"/>
      <c r="J472" s="166"/>
      <c r="K472" s="170"/>
      <c r="L472" s="171"/>
      <c r="M472" s="167"/>
      <c r="N472" s="167"/>
      <c r="O472" s="167"/>
      <c r="P472" s="167"/>
      <c r="Q472" s="168"/>
      <c r="R472" s="168"/>
      <c r="S472" s="168"/>
      <c r="T472" s="164"/>
      <c r="U472" s="166"/>
      <c r="V472" s="164"/>
      <c r="W472" s="164"/>
      <c r="X472" s="162" t="str">
        <f t="shared" si="23"/>
        <v/>
      </c>
      <c r="Y472" s="169"/>
      <c r="Z472" s="162"/>
      <c r="AA472" s="162"/>
      <c r="AB472" s="162"/>
      <c r="AC472" s="162"/>
    </row>
    <row r="473" spans="1:29">
      <c r="A473" s="163">
        <f t="shared" si="19"/>
        <v>470</v>
      </c>
      <c r="B473" s="164"/>
      <c r="C473" s="164"/>
      <c r="D473" s="165"/>
      <c r="E473" s="165"/>
      <c r="F473" s="164"/>
      <c r="G473" s="166"/>
      <c r="H473" s="167"/>
      <c r="I473" s="166"/>
      <c r="J473" s="166"/>
      <c r="K473" s="170"/>
      <c r="L473" s="171"/>
      <c r="M473" s="167"/>
      <c r="N473" s="167"/>
      <c r="O473" s="167"/>
      <c r="P473" s="167"/>
      <c r="Q473" s="168"/>
      <c r="R473" s="168"/>
      <c r="S473" s="168"/>
      <c r="T473" s="164"/>
      <c r="U473" s="166"/>
      <c r="V473" s="164"/>
      <c r="W473" s="164"/>
      <c r="X473" s="162" t="str">
        <f t="shared" si="23"/>
        <v/>
      </c>
      <c r="Y473" s="169"/>
      <c r="Z473" s="162"/>
      <c r="AA473" s="162"/>
      <c r="AB473" s="162"/>
      <c r="AC473" s="162"/>
    </row>
    <row r="474" spans="1:29">
      <c r="A474" s="163">
        <f t="shared" si="19"/>
        <v>471</v>
      </c>
      <c r="B474" s="164"/>
      <c r="C474" s="164"/>
      <c r="D474" s="165"/>
      <c r="E474" s="165"/>
      <c r="F474" s="164"/>
      <c r="G474" s="166"/>
      <c r="H474" s="167"/>
      <c r="I474" s="166"/>
      <c r="J474" s="166"/>
      <c r="K474" s="170"/>
      <c r="L474" s="171"/>
      <c r="M474" s="167"/>
      <c r="N474" s="167"/>
      <c r="O474" s="167"/>
      <c r="P474" s="167"/>
      <c r="Q474" s="168"/>
      <c r="R474" s="168"/>
      <c r="S474" s="168"/>
      <c r="T474" s="164"/>
      <c r="U474" s="166"/>
      <c r="V474" s="164"/>
      <c r="W474" s="164"/>
      <c r="X474" s="162" t="str">
        <f t="shared" si="23"/>
        <v/>
      </c>
      <c r="Y474" s="169"/>
      <c r="Z474" s="162"/>
      <c r="AA474" s="162"/>
      <c r="AB474" s="162"/>
      <c r="AC474" s="162"/>
    </row>
    <row r="475" spans="1:29">
      <c r="A475" s="163">
        <f t="shared" ref="A475:A538" si="24">ROW()-3</f>
        <v>472</v>
      </c>
      <c r="B475" s="164"/>
      <c r="C475" s="164"/>
      <c r="D475" s="165"/>
      <c r="E475" s="165"/>
      <c r="F475" s="164"/>
      <c r="G475" s="166"/>
      <c r="H475" s="167"/>
      <c r="I475" s="166"/>
      <c r="J475" s="166"/>
      <c r="K475" s="170"/>
      <c r="L475" s="171"/>
      <c r="M475" s="167"/>
      <c r="N475" s="167"/>
      <c r="O475" s="167"/>
      <c r="P475" s="167"/>
      <c r="Q475" s="168"/>
      <c r="R475" s="168"/>
      <c r="S475" s="168"/>
      <c r="T475" s="164"/>
      <c r="U475" s="166"/>
      <c r="V475" s="164"/>
      <c r="W475" s="164"/>
      <c r="X475" s="162" t="str">
        <f t="shared" si="23"/>
        <v/>
      </c>
      <c r="Y475" s="169"/>
      <c r="Z475" s="162"/>
      <c r="AA475" s="162"/>
      <c r="AB475" s="162"/>
      <c r="AC475" s="162"/>
    </row>
    <row r="476" spans="1:29">
      <c r="A476" s="163">
        <f t="shared" si="24"/>
        <v>473</v>
      </c>
      <c r="B476" s="164"/>
      <c r="C476" s="164"/>
      <c r="D476" s="165"/>
      <c r="E476" s="165"/>
      <c r="F476" s="164"/>
      <c r="G476" s="166"/>
      <c r="H476" s="167"/>
      <c r="I476" s="166"/>
      <c r="J476" s="166"/>
      <c r="K476" s="170"/>
      <c r="L476" s="171"/>
      <c r="M476" s="167"/>
      <c r="N476" s="167"/>
      <c r="O476" s="167"/>
      <c r="P476" s="167"/>
      <c r="Q476" s="168"/>
      <c r="R476" s="168"/>
      <c r="S476" s="168"/>
      <c r="T476" s="164"/>
      <c r="U476" s="166"/>
      <c r="V476" s="164"/>
      <c r="W476" s="164"/>
      <c r="X476" s="162" t="str">
        <f t="shared" si="23"/>
        <v/>
      </c>
      <c r="Y476" s="169"/>
      <c r="Z476" s="162"/>
      <c r="AA476" s="162"/>
      <c r="AB476" s="162"/>
      <c r="AC476" s="162"/>
    </row>
    <row r="477" spans="1:29">
      <c r="A477" s="163">
        <f t="shared" si="24"/>
        <v>474</v>
      </c>
      <c r="B477" s="164"/>
      <c r="C477" s="164"/>
      <c r="D477" s="165"/>
      <c r="E477" s="165"/>
      <c r="F477" s="164"/>
      <c r="G477" s="166"/>
      <c r="H477" s="167"/>
      <c r="I477" s="166"/>
      <c r="J477" s="166"/>
      <c r="K477" s="170"/>
      <c r="L477" s="171"/>
      <c r="M477" s="167"/>
      <c r="N477" s="167"/>
      <c r="O477" s="167"/>
      <c r="P477" s="167"/>
      <c r="Q477" s="168"/>
      <c r="R477" s="168"/>
      <c r="S477" s="168"/>
      <c r="T477" s="164"/>
      <c r="U477" s="166"/>
      <c r="V477" s="164"/>
      <c r="W477" s="164"/>
      <c r="X477" s="162" t="str">
        <f t="shared" si="23"/>
        <v/>
      </c>
      <c r="Y477" s="169"/>
      <c r="Z477" s="162"/>
      <c r="AA477" s="162"/>
      <c r="AB477" s="162"/>
      <c r="AC477" s="162"/>
    </row>
    <row r="478" spans="1:29">
      <c r="A478" s="163">
        <f t="shared" si="24"/>
        <v>475</v>
      </c>
      <c r="B478" s="164"/>
      <c r="C478" s="164"/>
      <c r="D478" s="165"/>
      <c r="E478" s="165"/>
      <c r="F478" s="164"/>
      <c r="G478" s="166"/>
      <c r="H478" s="167"/>
      <c r="I478" s="166"/>
      <c r="J478" s="166"/>
      <c r="K478" s="170"/>
      <c r="L478" s="171"/>
      <c r="M478" s="167"/>
      <c r="N478" s="167"/>
      <c r="O478" s="167"/>
      <c r="P478" s="167"/>
      <c r="Q478" s="168"/>
      <c r="R478" s="168"/>
      <c r="S478" s="168"/>
      <c r="T478" s="164"/>
      <c r="U478" s="166"/>
      <c r="V478" s="164"/>
      <c r="W478" s="164"/>
      <c r="X478" s="162" t="str">
        <f t="shared" si="23"/>
        <v/>
      </c>
      <c r="Y478" s="169"/>
      <c r="Z478" s="162"/>
      <c r="AA478" s="162"/>
      <c r="AB478" s="162"/>
      <c r="AC478" s="162"/>
    </row>
    <row r="479" spans="1:29">
      <c r="A479" s="163">
        <f t="shared" si="24"/>
        <v>476</v>
      </c>
      <c r="B479" s="164"/>
      <c r="C479" s="164"/>
      <c r="D479" s="165"/>
      <c r="E479" s="165"/>
      <c r="F479" s="164"/>
      <c r="G479" s="166"/>
      <c r="H479" s="167"/>
      <c r="I479" s="166"/>
      <c r="J479" s="166"/>
      <c r="K479" s="170"/>
      <c r="L479" s="171"/>
      <c r="M479" s="167"/>
      <c r="N479" s="167"/>
      <c r="O479" s="167"/>
      <c r="P479" s="167"/>
      <c r="Q479" s="168"/>
      <c r="R479" s="168"/>
      <c r="S479" s="168"/>
      <c r="T479" s="164"/>
      <c r="U479" s="166"/>
      <c r="V479" s="164"/>
      <c r="W479" s="164"/>
      <c r="X479" s="162" t="str">
        <f t="shared" si="23"/>
        <v/>
      </c>
      <c r="Y479" s="169"/>
      <c r="Z479" s="162"/>
      <c r="AA479" s="162"/>
      <c r="AB479" s="162"/>
      <c r="AC479" s="162"/>
    </row>
    <row r="480" spans="1:29">
      <c r="A480" s="163">
        <f t="shared" si="24"/>
        <v>477</v>
      </c>
      <c r="B480" s="164"/>
      <c r="C480" s="164"/>
      <c r="D480" s="165"/>
      <c r="E480" s="165"/>
      <c r="F480" s="164"/>
      <c r="G480" s="166"/>
      <c r="H480" s="167"/>
      <c r="I480" s="166"/>
      <c r="J480" s="166"/>
      <c r="K480" s="170"/>
      <c r="L480" s="171"/>
      <c r="M480" s="167"/>
      <c r="N480" s="167"/>
      <c r="O480" s="167"/>
      <c r="P480" s="167"/>
      <c r="Q480" s="168"/>
      <c r="R480" s="168"/>
      <c r="S480" s="168"/>
      <c r="T480" s="164"/>
      <c r="U480" s="166"/>
      <c r="V480" s="164"/>
      <c r="W480" s="164"/>
      <c r="X480" s="162" t="str">
        <f t="shared" si="23"/>
        <v/>
      </c>
      <c r="Y480" s="169"/>
      <c r="Z480" s="162"/>
      <c r="AA480" s="162"/>
      <c r="AB480" s="162"/>
      <c r="AC480" s="162"/>
    </row>
    <row r="481" spans="1:29">
      <c r="A481" s="163">
        <f t="shared" si="24"/>
        <v>478</v>
      </c>
      <c r="B481" s="164"/>
      <c r="C481" s="164"/>
      <c r="D481" s="165"/>
      <c r="E481" s="165"/>
      <c r="F481" s="164"/>
      <c r="G481" s="166"/>
      <c r="H481" s="167"/>
      <c r="I481" s="166"/>
      <c r="J481" s="166"/>
      <c r="K481" s="170"/>
      <c r="L481" s="171"/>
      <c r="M481" s="167"/>
      <c r="N481" s="167"/>
      <c r="O481" s="167"/>
      <c r="P481" s="167"/>
      <c r="Q481" s="168"/>
      <c r="R481" s="168"/>
      <c r="S481" s="168"/>
      <c r="T481" s="164"/>
      <c r="U481" s="166"/>
      <c r="V481" s="164"/>
      <c r="W481" s="164"/>
      <c r="X481" s="162" t="str">
        <f t="shared" si="23"/>
        <v/>
      </c>
      <c r="Y481" s="169"/>
      <c r="Z481" s="162"/>
      <c r="AA481" s="162"/>
      <c r="AB481" s="162"/>
      <c r="AC481" s="162"/>
    </row>
    <row r="482" spans="1:29">
      <c r="A482" s="163">
        <f t="shared" si="24"/>
        <v>479</v>
      </c>
      <c r="B482" s="164"/>
      <c r="C482" s="164"/>
      <c r="D482" s="165"/>
      <c r="E482" s="165"/>
      <c r="F482" s="164"/>
      <c r="G482" s="166"/>
      <c r="H482" s="167"/>
      <c r="I482" s="166"/>
      <c r="J482" s="166"/>
      <c r="K482" s="170"/>
      <c r="L482" s="171"/>
      <c r="M482" s="167"/>
      <c r="N482" s="167"/>
      <c r="O482" s="167"/>
      <c r="P482" s="167"/>
      <c r="Q482" s="168"/>
      <c r="R482" s="168"/>
      <c r="S482" s="168"/>
      <c r="T482" s="164"/>
      <c r="U482" s="166"/>
      <c r="V482" s="164"/>
      <c r="W482" s="164"/>
      <c r="X482" s="162" t="str">
        <f t="shared" si="23"/>
        <v/>
      </c>
      <c r="Y482" s="169"/>
      <c r="Z482" s="162"/>
      <c r="AA482" s="162"/>
      <c r="AB482" s="162"/>
      <c r="AC482" s="162"/>
    </row>
    <row r="483" spans="1:29">
      <c r="A483" s="163">
        <f t="shared" si="24"/>
        <v>480</v>
      </c>
      <c r="B483" s="164"/>
      <c r="C483" s="164"/>
      <c r="D483" s="165"/>
      <c r="E483" s="165"/>
      <c r="F483" s="164"/>
      <c r="G483" s="166"/>
      <c r="H483" s="167"/>
      <c r="I483" s="166"/>
      <c r="J483" s="166"/>
      <c r="K483" s="170"/>
      <c r="L483" s="171"/>
      <c r="M483" s="167"/>
      <c r="N483" s="167"/>
      <c r="O483" s="167"/>
      <c r="P483" s="167"/>
      <c r="Q483" s="168"/>
      <c r="R483" s="168"/>
      <c r="S483" s="168"/>
      <c r="T483" s="164"/>
      <c r="U483" s="166"/>
      <c r="V483" s="164"/>
      <c r="W483" s="164"/>
      <c r="X483" s="162" t="str">
        <f t="shared" si="23"/>
        <v/>
      </c>
      <c r="Y483" s="169"/>
      <c r="Z483" s="162"/>
      <c r="AA483" s="162"/>
      <c r="AB483" s="162"/>
      <c r="AC483" s="162"/>
    </row>
    <row r="484" spans="1:29">
      <c r="A484" s="163">
        <f t="shared" si="24"/>
        <v>481</v>
      </c>
      <c r="B484" s="164"/>
      <c r="C484" s="164"/>
      <c r="D484" s="165"/>
      <c r="E484" s="165"/>
      <c r="F484" s="164"/>
      <c r="G484" s="166"/>
      <c r="H484" s="167"/>
      <c r="I484" s="166"/>
      <c r="J484" s="166"/>
      <c r="K484" s="170"/>
      <c r="L484" s="171"/>
      <c r="M484" s="167"/>
      <c r="N484" s="167"/>
      <c r="O484" s="167"/>
      <c r="P484" s="167"/>
      <c r="Q484" s="168"/>
      <c r="R484" s="168"/>
      <c r="S484" s="168"/>
      <c r="T484" s="164"/>
      <c r="U484" s="166"/>
      <c r="V484" s="164"/>
      <c r="W484" s="164"/>
      <c r="X484" s="162" t="str">
        <f t="shared" si="23"/>
        <v/>
      </c>
      <c r="Y484" s="169"/>
      <c r="Z484" s="162"/>
      <c r="AA484" s="162"/>
      <c r="AB484" s="162"/>
      <c r="AC484" s="162"/>
    </row>
    <row r="485" spans="1:29">
      <c r="A485" s="163">
        <f t="shared" si="24"/>
        <v>482</v>
      </c>
      <c r="B485" s="164"/>
      <c r="C485" s="164"/>
      <c r="D485" s="165"/>
      <c r="E485" s="165"/>
      <c r="F485" s="164"/>
      <c r="G485" s="166"/>
      <c r="H485" s="167"/>
      <c r="I485" s="166"/>
      <c r="J485" s="166"/>
      <c r="K485" s="170"/>
      <c r="L485" s="171"/>
      <c r="M485" s="167"/>
      <c r="N485" s="167"/>
      <c r="O485" s="167"/>
      <c r="P485" s="167"/>
      <c r="Q485" s="168"/>
      <c r="R485" s="168"/>
      <c r="S485" s="168"/>
      <c r="T485" s="164"/>
      <c r="U485" s="166"/>
      <c r="V485" s="164"/>
      <c r="W485" s="164"/>
      <c r="X485" s="162" t="str">
        <f t="shared" si="23"/>
        <v/>
      </c>
      <c r="Y485" s="169"/>
      <c r="Z485" s="162"/>
      <c r="AA485" s="162"/>
      <c r="AB485" s="162"/>
      <c r="AC485" s="162"/>
    </row>
    <row r="486" spans="1:29">
      <c r="A486" s="163">
        <f t="shared" si="24"/>
        <v>483</v>
      </c>
      <c r="B486" s="164"/>
      <c r="C486" s="164"/>
      <c r="D486" s="165"/>
      <c r="E486" s="165"/>
      <c r="F486" s="164"/>
      <c r="G486" s="166"/>
      <c r="H486" s="167"/>
      <c r="I486" s="166"/>
      <c r="J486" s="166"/>
      <c r="K486" s="170"/>
      <c r="L486" s="171"/>
      <c r="M486" s="167"/>
      <c r="N486" s="167"/>
      <c r="O486" s="167"/>
      <c r="P486" s="167"/>
      <c r="Q486" s="168"/>
      <c r="R486" s="168"/>
      <c r="S486" s="168"/>
      <c r="T486" s="164"/>
      <c r="U486" s="166"/>
      <c r="V486" s="164"/>
      <c r="W486" s="164"/>
      <c r="X486" s="162" t="str">
        <f t="shared" si="23"/>
        <v/>
      </c>
      <c r="Y486" s="169"/>
      <c r="Z486" s="162"/>
      <c r="AA486" s="162"/>
      <c r="AB486" s="162"/>
      <c r="AC486" s="162"/>
    </row>
    <row r="487" spans="1:29">
      <c r="A487" s="163">
        <f t="shared" si="24"/>
        <v>484</v>
      </c>
      <c r="B487" s="164"/>
      <c r="C487" s="164"/>
      <c r="D487" s="165"/>
      <c r="E487" s="165"/>
      <c r="F487" s="164"/>
      <c r="G487" s="166"/>
      <c r="H487" s="167"/>
      <c r="I487" s="166"/>
      <c r="J487" s="166"/>
      <c r="K487" s="170"/>
      <c r="L487" s="171"/>
      <c r="M487" s="167"/>
      <c r="N487" s="167"/>
      <c r="O487" s="167"/>
      <c r="P487" s="167"/>
      <c r="Q487" s="168"/>
      <c r="R487" s="168"/>
      <c r="S487" s="168"/>
      <c r="T487" s="164"/>
      <c r="U487" s="166"/>
      <c r="V487" s="164"/>
      <c r="W487" s="164"/>
      <c r="X487" s="162" t="str">
        <f t="shared" si="23"/>
        <v/>
      </c>
      <c r="Y487" s="169"/>
      <c r="Z487" s="162"/>
      <c r="AA487" s="162"/>
      <c r="AB487" s="162"/>
      <c r="AC487" s="162"/>
    </row>
    <row r="488" spans="1:29">
      <c r="A488" s="163">
        <f t="shared" si="24"/>
        <v>485</v>
      </c>
      <c r="B488" s="164"/>
      <c r="C488" s="164"/>
      <c r="D488" s="165"/>
      <c r="E488" s="165"/>
      <c r="F488" s="164"/>
      <c r="G488" s="166"/>
      <c r="H488" s="167"/>
      <c r="I488" s="166"/>
      <c r="J488" s="166"/>
      <c r="K488" s="170"/>
      <c r="L488" s="171"/>
      <c r="M488" s="167"/>
      <c r="N488" s="167"/>
      <c r="O488" s="167"/>
      <c r="P488" s="167"/>
      <c r="Q488" s="168"/>
      <c r="R488" s="168"/>
      <c r="S488" s="168"/>
      <c r="T488" s="164"/>
      <c r="U488" s="166"/>
      <c r="V488" s="164"/>
      <c r="W488" s="164"/>
      <c r="X488" s="162" t="str">
        <f t="shared" si="23"/>
        <v/>
      </c>
      <c r="Y488" s="169"/>
      <c r="Z488" s="162"/>
      <c r="AA488" s="162"/>
      <c r="AB488" s="162"/>
      <c r="AC488" s="162"/>
    </row>
    <row r="489" spans="1:29">
      <c r="A489" s="163">
        <f t="shared" si="24"/>
        <v>486</v>
      </c>
      <c r="B489" s="164"/>
      <c r="C489" s="164"/>
      <c r="D489" s="165"/>
      <c r="E489" s="165"/>
      <c r="F489" s="164"/>
      <c r="G489" s="166"/>
      <c r="H489" s="167"/>
      <c r="I489" s="166"/>
      <c r="J489" s="166"/>
      <c r="K489" s="170"/>
      <c r="L489" s="171"/>
      <c r="M489" s="167"/>
      <c r="N489" s="167"/>
      <c r="O489" s="167"/>
      <c r="P489" s="167"/>
      <c r="Q489" s="168"/>
      <c r="R489" s="168"/>
      <c r="S489" s="168"/>
      <c r="T489" s="164"/>
      <c r="U489" s="166"/>
      <c r="V489" s="164"/>
      <c r="W489" s="164"/>
      <c r="X489" s="162" t="str">
        <f t="shared" si="23"/>
        <v/>
      </c>
      <c r="Y489" s="169"/>
      <c r="Z489" s="162"/>
      <c r="AA489" s="162"/>
      <c r="AB489" s="162"/>
      <c r="AC489" s="162"/>
    </row>
    <row r="490" spans="1:29">
      <c r="A490" s="163">
        <f t="shared" si="24"/>
        <v>487</v>
      </c>
      <c r="B490" s="164"/>
      <c r="C490" s="164"/>
      <c r="D490" s="165"/>
      <c r="E490" s="165"/>
      <c r="F490" s="164"/>
      <c r="G490" s="166"/>
      <c r="H490" s="167"/>
      <c r="I490" s="166"/>
      <c r="J490" s="166"/>
      <c r="K490" s="170"/>
      <c r="L490" s="171"/>
      <c r="M490" s="167"/>
      <c r="N490" s="167"/>
      <c r="O490" s="167"/>
      <c r="P490" s="167"/>
      <c r="Q490" s="168"/>
      <c r="R490" s="168"/>
      <c r="S490" s="168"/>
      <c r="T490" s="164"/>
      <c r="U490" s="166"/>
      <c r="V490" s="164"/>
      <c r="W490" s="164"/>
      <c r="X490" s="162" t="str">
        <f t="shared" si="23"/>
        <v/>
      </c>
      <c r="Y490" s="169"/>
      <c r="Z490" s="162"/>
      <c r="AA490" s="162"/>
      <c r="AB490" s="162"/>
      <c r="AC490" s="162"/>
    </row>
    <row r="491" spans="1:29">
      <c r="A491" s="163">
        <f t="shared" si="24"/>
        <v>488</v>
      </c>
      <c r="B491" s="164"/>
      <c r="C491" s="164"/>
      <c r="D491" s="165"/>
      <c r="E491" s="165"/>
      <c r="F491" s="164"/>
      <c r="G491" s="166"/>
      <c r="H491" s="167"/>
      <c r="I491" s="166"/>
      <c r="J491" s="166"/>
      <c r="K491" s="170"/>
      <c r="L491" s="171"/>
      <c r="M491" s="167"/>
      <c r="N491" s="167"/>
      <c r="O491" s="167"/>
      <c r="P491" s="167"/>
      <c r="Q491" s="168"/>
      <c r="R491" s="168"/>
      <c r="S491" s="168"/>
      <c r="T491" s="164"/>
      <c r="U491" s="166"/>
      <c r="V491" s="164"/>
      <c r="W491" s="164"/>
      <c r="X491" s="162" t="str">
        <f t="shared" si="23"/>
        <v/>
      </c>
      <c r="Y491" s="169"/>
      <c r="Z491" s="162"/>
      <c r="AA491" s="162"/>
      <c r="AB491" s="162"/>
      <c r="AC491" s="162"/>
    </row>
    <row r="492" spans="1:29">
      <c r="A492" s="163">
        <f t="shared" si="24"/>
        <v>489</v>
      </c>
      <c r="B492" s="164"/>
      <c r="C492" s="164"/>
      <c r="D492" s="165"/>
      <c r="E492" s="165"/>
      <c r="F492" s="164"/>
      <c r="G492" s="166"/>
      <c r="H492" s="167"/>
      <c r="I492" s="166"/>
      <c r="J492" s="166"/>
      <c r="K492" s="170"/>
      <c r="L492" s="171"/>
      <c r="M492" s="167"/>
      <c r="N492" s="167"/>
      <c r="O492" s="167"/>
      <c r="P492" s="167"/>
      <c r="Q492" s="168"/>
      <c r="R492" s="168"/>
      <c r="S492" s="168"/>
      <c r="T492" s="164"/>
      <c r="U492" s="166"/>
      <c r="V492" s="164"/>
      <c r="W492" s="164"/>
      <c r="X492" s="162" t="str">
        <f t="shared" si="23"/>
        <v/>
      </c>
      <c r="Y492" s="169"/>
      <c r="Z492" s="162"/>
      <c r="AA492" s="162"/>
      <c r="AB492" s="162"/>
      <c r="AC492" s="162"/>
    </row>
    <row r="493" spans="1:29">
      <c r="A493" s="163">
        <f t="shared" si="24"/>
        <v>490</v>
      </c>
      <c r="B493" s="164"/>
      <c r="C493" s="164"/>
      <c r="D493" s="165"/>
      <c r="E493" s="165"/>
      <c r="F493" s="164"/>
      <c r="G493" s="166"/>
      <c r="H493" s="167"/>
      <c r="I493" s="166"/>
      <c r="J493" s="166"/>
      <c r="K493" s="170"/>
      <c r="L493" s="171"/>
      <c r="M493" s="167"/>
      <c r="N493" s="167"/>
      <c r="O493" s="167"/>
      <c r="P493" s="167"/>
      <c r="Q493" s="168"/>
      <c r="R493" s="168"/>
      <c r="S493" s="168"/>
      <c r="T493" s="164"/>
      <c r="U493" s="166"/>
      <c r="V493" s="164"/>
      <c r="W493" s="164"/>
      <c r="X493" s="162" t="str">
        <f t="shared" si="23"/>
        <v/>
      </c>
      <c r="Y493" s="169"/>
      <c r="Z493" s="162"/>
      <c r="AA493" s="162"/>
      <c r="AB493" s="162"/>
      <c r="AC493" s="162"/>
    </row>
    <row r="494" spans="1:29">
      <c r="A494" s="163">
        <f t="shared" si="24"/>
        <v>491</v>
      </c>
      <c r="B494" s="164"/>
      <c r="C494" s="164"/>
      <c r="D494" s="165"/>
      <c r="E494" s="165"/>
      <c r="F494" s="164"/>
      <c r="G494" s="166"/>
      <c r="H494" s="167"/>
      <c r="I494" s="166"/>
      <c r="J494" s="166"/>
      <c r="K494" s="170"/>
      <c r="L494" s="171"/>
      <c r="M494" s="167"/>
      <c r="N494" s="167"/>
      <c r="O494" s="167"/>
      <c r="P494" s="167"/>
      <c r="Q494" s="168"/>
      <c r="R494" s="168"/>
      <c r="S494" s="168"/>
      <c r="T494" s="164"/>
      <c r="U494" s="166"/>
      <c r="V494" s="164"/>
      <c r="W494" s="164"/>
      <c r="X494" s="162" t="str">
        <f t="shared" si="23"/>
        <v/>
      </c>
      <c r="Y494" s="169"/>
      <c r="Z494" s="162"/>
      <c r="AA494" s="162"/>
      <c r="AB494" s="162"/>
      <c r="AC494" s="162"/>
    </row>
    <row r="495" spans="1:29">
      <c r="A495" s="163">
        <f t="shared" si="24"/>
        <v>492</v>
      </c>
      <c r="B495" s="164"/>
      <c r="C495" s="164"/>
      <c r="D495" s="165"/>
      <c r="E495" s="165"/>
      <c r="F495" s="164"/>
      <c r="G495" s="166"/>
      <c r="H495" s="167"/>
      <c r="I495" s="166"/>
      <c r="J495" s="166"/>
      <c r="K495" s="170"/>
      <c r="L495" s="171"/>
      <c r="M495" s="167"/>
      <c r="N495" s="167"/>
      <c r="O495" s="167"/>
      <c r="P495" s="167"/>
      <c r="Q495" s="168"/>
      <c r="R495" s="168"/>
      <c r="S495" s="168"/>
      <c r="T495" s="164"/>
      <c r="U495" s="166"/>
      <c r="V495" s="164"/>
      <c r="W495" s="164"/>
      <c r="X495" s="162" t="str">
        <f t="shared" si="23"/>
        <v/>
      </c>
      <c r="Y495" s="169"/>
      <c r="Z495" s="162"/>
      <c r="AA495" s="162"/>
      <c r="AB495" s="162"/>
      <c r="AC495" s="162"/>
    </row>
    <row r="496" spans="1:29">
      <c r="A496" s="163">
        <f t="shared" si="24"/>
        <v>493</v>
      </c>
      <c r="B496" s="164"/>
      <c r="C496" s="164"/>
      <c r="D496" s="165"/>
      <c r="E496" s="165"/>
      <c r="F496" s="164"/>
      <c r="G496" s="166"/>
      <c r="H496" s="167"/>
      <c r="I496" s="166"/>
      <c r="J496" s="166"/>
      <c r="K496" s="170"/>
      <c r="L496" s="171"/>
      <c r="M496" s="167"/>
      <c r="N496" s="167"/>
      <c r="O496" s="167"/>
      <c r="P496" s="167"/>
      <c r="Q496" s="168"/>
      <c r="R496" s="168"/>
      <c r="S496" s="168"/>
      <c r="T496" s="164"/>
      <c r="U496" s="166"/>
      <c r="V496" s="164"/>
      <c r="W496" s="164"/>
      <c r="X496" s="162" t="str">
        <f t="shared" si="23"/>
        <v/>
      </c>
      <c r="Y496" s="169"/>
      <c r="Z496" s="162"/>
      <c r="AA496" s="162"/>
      <c r="AB496" s="162"/>
      <c r="AC496" s="162"/>
    </row>
    <row r="497" spans="1:29">
      <c r="A497" s="163">
        <f t="shared" si="24"/>
        <v>494</v>
      </c>
      <c r="B497" s="164"/>
      <c r="C497" s="164"/>
      <c r="D497" s="165"/>
      <c r="E497" s="165"/>
      <c r="F497" s="164"/>
      <c r="G497" s="166"/>
      <c r="H497" s="167"/>
      <c r="I497" s="166"/>
      <c r="J497" s="166"/>
      <c r="K497" s="170"/>
      <c r="L497" s="171"/>
      <c r="M497" s="167"/>
      <c r="N497" s="167"/>
      <c r="O497" s="167"/>
      <c r="P497" s="167"/>
      <c r="Q497" s="168"/>
      <c r="R497" s="168"/>
      <c r="S497" s="168"/>
      <c r="T497" s="164"/>
      <c r="U497" s="166"/>
      <c r="V497" s="164"/>
      <c r="W497" s="164"/>
      <c r="X497" s="162" t="str">
        <f t="shared" si="23"/>
        <v/>
      </c>
      <c r="Y497" s="169"/>
      <c r="Z497" s="162"/>
      <c r="AA497" s="162"/>
      <c r="AB497" s="162"/>
      <c r="AC497" s="162"/>
    </row>
    <row r="498" spans="1:29">
      <c r="A498" s="163">
        <f t="shared" si="24"/>
        <v>495</v>
      </c>
      <c r="B498" s="164"/>
      <c r="C498" s="164"/>
      <c r="D498" s="165"/>
      <c r="E498" s="165"/>
      <c r="F498" s="164"/>
      <c r="G498" s="166"/>
      <c r="H498" s="167"/>
      <c r="I498" s="166"/>
      <c r="J498" s="166"/>
      <c r="K498" s="170"/>
      <c r="L498" s="171"/>
      <c r="M498" s="167"/>
      <c r="N498" s="167"/>
      <c r="O498" s="167"/>
      <c r="P498" s="167"/>
      <c r="Q498" s="168"/>
      <c r="R498" s="168"/>
      <c r="S498" s="168"/>
      <c r="T498" s="164"/>
      <c r="U498" s="166"/>
      <c r="V498" s="164"/>
      <c r="W498" s="164"/>
      <c r="X498" s="162" t="str">
        <f t="shared" si="23"/>
        <v/>
      </c>
      <c r="Y498" s="169"/>
      <c r="Z498" s="162"/>
      <c r="AA498" s="162"/>
      <c r="AB498" s="162"/>
      <c r="AC498" s="162"/>
    </row>
    <row r="499" spans="1:29">
      <c r="A499" s="163">
        <f t="shared" si="24"/>
        <v>496</v>
      </c>
      <c r="B499" s="164"/>
      <c r="C499" s="164"/>
      <c r="D499" s="165"/>
      <c r="E499" s="165"/>
      <c r="F499" s="164"/>
      <c r="G499" s="166"/>
      <c r="H499" s="167"/>
      <c r="I499" s="166"/>
      <c r="J499" s="166"/>
      <c r="K499" s="170"/>
      <c r="L499" s="171"/>
      <c r="M499" s="167"/>
      <c r="N499" s="167"/>
      <c r="O499" s="167"/>
      <c r="P499" s="167"/>
      <c r="Q499" s="168"/>
      <c r="R499" s="168"/>
      <c r="S499" s="168"/>
      <c r="T499" s="164"/>
      <c r="U499" s="166"/>
      <c r="V499" s="164"/>
      <c r="W499" s="164"/>
      <c r="X499" s="162" t="str">
        <f t="shared" si="23"/>
        <v/>
      </c>
      <c r="Y499" s="169"/>
      <c r="Z499" s="162"/>
      <c r="AA499" s="162"/>
      <c r="AB499" s="162"/>
      <c r="AC499" s="162"/>
    </row>
    <row r="500" spans="1:29">
      <c r="A500" s="163">
        <f t="shared" si="24"/>
        <v>497</v>
      </c>
      <c r="B500" s="164"/>
      <c r="C500" s="164"/>
      <c r="D500" s="165"/>
      <c r="E500" s="165"/>
      <c r="F500" s="164"/>
      <c r="G500" s="166"/>
      <c r="H500" s="167"/>
      <c r="I500" s="166"/>
      <c r="J500" s="166"/>
      <c r="K500" s="170"/>
      <c r="L500" s="171"/>
      <c r="M500" s="167"/>
      <c r="N500" s="167"/>
      <c r="O500" s="167"/>
      <c r="P500" s="167"/>
      <c r="Q500" s="168"/>
      <c r="R500" s="168"/>
      <c r="S500" s="168"/>
      <c r="T500" s="164"/>
      <c r="U500" s="166"/>
      <c r="V500" s="164"/>
      <c r="W500" s="164"/>
      <c r="X500" s="162" t="str">
        <f t="shared" si="23"/>
        <v/>
      </c>
      <c r="Y500" s="169"/>
      <c r="Z500" s="162"/>
      <c r="AA500" s="162"/>
      <c r="AB500" s="162"/>
      <c r="AC500" s="162"/>
    </row>
    <row r="501" spans="1:29">
      <c r="A501" s="163">
        <f t="shared" si="24"/>
        <v>498</v>
      </c>
      <c r="B501" s="164"/>
      <c r="C501" s="164"/>
      <c r="D501" s="165"/>
      <c r="E501" s="165"/>
      <c r="F501" s="164"/>
      <c r="G501" s="166"/>
      <c r="H501" s="167"/>
      <c r="I501" s="166"/>
      <c r="J501" s="166"/>
      <c r="K501" s="170"/>
      <c r="L501" s="171"/>
      <c r="M501" s="167"/>
      <c r="N501" s="167"/>
      <c r="O501" s="167"/>
      <c r="P501" s="167"/>
      <c r="Q501" s="168"/>
      <c r="R501" s="168"/>
      <c r="S501" s="168"/>
      <c r="T501" s="164"/>
      <c r="U501" s="166"/>
      <c r="V501" s="164"/>
      <c r="W501" s="164"/>
      <c r="X501" s="162" t="str">
        <f t="shared" si="23"/>
        <v/>
      </c>
      <c r="Y501" s="169"/>
      <c r="Z501" s="162"/>
      <c r="AA501" s="162"/>
      <c r="AB501" s="162"/>
      <c r="AC501" s="162"/>
    </row>
    <row r="502" spans="1:29">
      <c r="A502" s="163">
        <f t="shared" si="24"/>
        <v>499</v>
      </c>
      <c r="B502" s="164"/>
      <c r="C502" s="164"/>
      <c r="D502" s="165"/>
      <c r="E502" s="165"/>
      <c r="F502" s="164"/>
      <c r="G502" s="166"/>
      <c r="H502" s="167"/>
      <c r="I502" s="166"/>
      <c r="J502" s="166"/>
      <c r="K502" s="170"/>
      <c r="L502" s="171"/>
      <c r="M502" s="167"/>
      <c r="N502" s="167"/>
      <c r="O502" s="167"/>
      <c r="P502" s="167"/>
      <c r="Q502" s="168"/>
      <c r="R502" s="168"/>
      <c r="S502" s="168"/>
      <c r="T502" s="164"/>
      <c r="U502" s="166"/>
      <c r="V502" s="164"/>
      <c r="W502" s="164"/>
      <c r="X502" s="162" t="str">
        <f t="shared" si="23"/>
        <v/>
      </c>
      <c r="Y502" s="169"/>
      <c r="Z502" s="162"/>
      <c r="AA502" s="162"/>
      <c r="AB502" s="162"/>
      <c r="AC502" s="162"/>
    </row>
    <row r="503" spans="1:29">
      <c r="A503" s="163">
        <f t="shared" si="24"/>
        <v>500</v>
      </c>
      <c r="B503" s="164"/>
      <c r="C503" s="164"/>
      <c r="D503" s="165"/>
      <c r="E503" s="165"/>
      <c r="F503" s="164"/>
      <c r="G503" s="166"/>
      <c r="H503" s="167"/>
      <c r="I503" s="166"/>
      <c r="J503" s="166"/>
      <c r="K503" s="170"/>
      <c r="L503" s="171"/>
      <c r="M503" s="167"/>
      <c r="N503" s="167"/>
      <c r="O503" s="167"/>
      <c r="P503" s="167"/>
      <c r="Q503" s="168"/>
      <c r="R503" s="168"/>
      <c r="S503" s="168"/>
      <c r="T503" s="164"/>
      <c r="U503" s="166"/>
      <c r="V503" s="164"/>
      <c r="W503" s="164"/>
      <c r="X503" s="162" t="str">
        <f t="shared" si="23"/>
        <v/>
      </c>
      <c r="Y503" s="169"/>
      <c r="Z503" s="162"/>
      <c r="AA503" s="162"/>
      <c r="AB503" s="162"/>
      <c r="AC503" s="162"/>
    </row>
    <row r="504" spans="1:29">
      <c r="A504" s="163">
        <f t="shared" si="24"/>
        <v>501</v>
      </c>
      <c r="B504" s="164"/>
      <c r="C504" s="164"/>
      <c r="D504" s="165"/>
      <c r="E504" s="165"/>
      <c r="F504" s="164"/>
      <c r="G504" s="166"/>
      <c r="H504" s="167"/>
      <c r="I504" s="166"/>
      <c r="J504" s="166"/>
      <c r="K504" s="170"/>
      <c r="L504" s="171"/>
      <c r="M504" s="167"/>
      <c r="N504" s="167"/>
      <c r="O504" s="167"/>
      <c r="P504" s="167"/>
      <c r="Q504" s="168"/>
      <c r="R504" s="168"/>
      <c r="S504" s="168"/>
      <c r="T504" s="164"/>
      <c r="U504" s="166"/>
      <c r="V504" s="164"/>
      <c r="W504" s="164"/>
      <c r="X504" s="162" t="str">
        <f t="shared" si="23"/>
        <v/>
      </c>
      <c r="Y504" s="169"/>
      <c r="Z504" s="162"/>
      <c r="AA504" s="162"/>
      <c r="AB504" s="162"/>
      <c r="AC504" s="162"/>
    </row>
    <row r="505" spans="1:29">
      <c r="A505" s="163">
        <f t="shared" si="24"/>
        <v>502</v>
      </c>
      <c r="B505" s="164"/>
      <c r="C505" s="164"/>
      <c r="D505" s="165"/>
      <c r="E505" s="165"/>
      <c r="F505" s="164"/>
      <c r="G505" s="166"/>
      <c r="H505" s="167"/>
      <c r="I505" s="166"/>
      <c r="J505" s="166"/>
      <c r="K505" s="170"/>
      <c r="L505" s="171"/>
      <c r="M505" s="167"/>
      <c r="N505" s="167"/>
      <c r="O505" s="167"/>
      <c r="P505" s="167"/>
      <c r="Q505" s="168"/>
      <c r="R505" s="168"/>
      <c r="S505" s="168"/>
      <c r="T505" s="164"/>
      <c r="U505" s="166"/>
      <c r="V505" s="164"/>
      <c r="W505" s="164"/>
      <c r="X505" s="162" t="str">
        <f t="shared" si="23"/>
        <v/>
      </c>
      <c r="Y505" s="169"/>
      <c r="Z505" s="162"/>
      <c r="AA505" s="162"/>
      <c r="AB505" s="162"/>
      <c r="AC505" s="162"/>
    </row>
    <row r="506" spans="1:29">
      <c r="A506" s="163">
        <f t="shared" si="24"/>
        <v>503</v>
      </c>
      <c r="B506" s="164"/>
      <c r="C506" s="164"/>
      <c r="D506" s="165"/>
      <c r="E506" s="165"/>
      <c r="F506" s="164"/>
      <c r="G506" s="166"/>
      <c r="H506" s="167"/>
      <c r="I506" s="166"/>
      <c r="J506" s="166"/>
      <c r="K506" s="170"/>
      <c r="L506" s="171"/>
      <c r="M506" s="167"/>
      <c r="N506" s="167"/>
      <c r="O506" s="167"/>
      <c r="P506" s="167"/>
      <c r="Q506" s="168"/>
      <c r="R506" s="168"/>
      <c r="S506" s="168"/>
      <c r="T506" s="164"/>
      <c r="U506" s="166"/>
      <c r="V506" s="164"/>
      <c r="W506" s="164"/>
      <c r="X506" s="162" t="str">
        <f t="shared" si="23"/>
        <v/>
      </c>
      <c r="Y506" s="169"/>
      <c r="Z506" s="162"/>
      <c r="AA506" s="162"/>
      <c r="AB506" s="162"/>
      <c r="AC506" s="162"/>
    </row>
    <row r="507" spans="1:29">
      <c r="A507" s="163">
        <f t="shared" si="24"/>
        <v>504</v>
      </c>
      <c r="B507" s="164"/>
      <c r="C507" s="164"/>
      <c r="D507" s="165"/>
      <c r="E507" s="165"/>
      <c r="F507" s="164"/>
      <c r="G507" s="166"/>
      <c r="H507" s="167"/>
      <c r="I507" s="166"/>
      <c r="J507" s="166"/>
      <c r="K507" s="170"/>
      <c r="L507" s="171"/>
      <c r="M507" s="167"/>
      <c r="N507" s="167"/>
      <c r="O507" s="167"/>
      <c r="P507" s="167"/>
      <c r="Q507" s="168"/>
      <c r="R507" s="168"/>
      <c r="S507" s="168"/>
      <c r="T507" s="164"/>
      <c r="U507" s="166"/>
      <c r="V507" s="164"/>
      <c r="W507" s="164"/>
      <c r="X507" s="162" t="str">
        <f t="shared" si="23"/>
        <v/>
      </c>
      <c r="Y507" s="169"/>
      <c r="Z507" s="162"/>
      <c r="AA507" s="162"/>
      <c r="AB507" s="162"/>
      <c r="AC507" s="162"/>
    </row>
    <row r="508" spans="1:29">
      <c r="A508" s="163">
        <f t="shared" si="24"/>
        <v>505</v>
      </c>
      <c r="B508" s="164"/>
      <c r="C508" s="164"/>
      <c r="D508" s="165"/>
      <c r="E508" s="165"/>
      <c r="F508" s="164"/>
      <c r="G508" s="166"/>
      <c r="H508" s="167"/>
      <c r="I508" s="166"/>
      <c r="J508" s="166"/>
      <c r="K508" s="170"/>
      <c r="L508" s="171"/>
      <c r="M508" s="167"/>
      <c r="N508" s="167"/>
      <c r="O508" s="167"/>
      <c r="P508" s="167"/>
      <c r="Q508" s="168"/>
      <c r="R508" s="168"/>
      <c r="S508" s="168"/>
      <c r="T508" s="164"/>
      <c r="U508" s="166"/>
      <c r="V508" s="164"/>
      <c r="W508" s="164"/>
      <c r="X508" s="162" t="str">
        <f t="shared" si="23"/>
        <v/>
      </c>
      <c r="Y508" s="169"/>
      <c r="Z508" s="162"/>
      <c r="AA508" s="162"/>
      <c r="AB508" s="162"/>
      <c r="AC508" s="162"/>
    </row>
    <row r="509" spans="1:29">
      <c r="A509" s="163">
        <f t="shared" si="24"/>
        <v>506</v>
      </c>
      <c r="B509" s="164"/>
      <c r="C509" s="164"/>
      <c r="D509" s="165"/>
      <c r="E509" s="165"/>
      <c r="F509" s="164"/>
      <c r="G509" s="166"/>
      <c r="H509" s="167"/>
      <c r="I509" s="166"/>
      <c r="J509" s="166"/>
      <c r="K509" s="170"/>
      <c r="L509" s="171"/>
      <c r="M509" s="167"/>
      <c r="N509" s="167"/>
      <c r="O509" s="167"/>
      <c r="P509" s="167"/>
      <c r="Q509" s="168"/>
      <c r="R509" s="168"/>
      <c r="S509" s="168"/>
      <c r="T509" s="164"/>
      <c r="U509" s="166"/>
      <c r="V509" s="164"/>
      <c r="W509" s="164"/>
      <c r="X509" s="162" t="str">
        <f t="shared" ref="X509:X552" si="25">G509&amp;IF(ISBLANK(W509),IF(ISBLANK(T509),"","修正"),"完了")</f>
        <v/>
      </c>
      <c r="Y509" s="169"/>
      <c r="Z509" s="162"/>
      <c r="AA509" s="162"/>
      <c r="AB509" s="162"/>
      <c r="AC509" s="162"/>
    </row>
    <row r="510" spans="1:29">
      <c r="A510" s="163">
        <f t="shared" si="24"/>
        <v>507</v>
      </c>
      <c r="B510" s="164"/>
      <c r="C510" s="164"/>
      <c r="D510" s="165"/>
      <c r="E510" s="165"/>
      <c r="F510" s="164"/>
      <c r="G510" s="166"/>
      <c r="H510" s="167"/>
      <c r="I510" s="166"/>
      <c r="J510" s="166"/>
      <c r="K510" s="170"/>
      <c r="L510" s="171"/>
      <c r="M510" s="167"/>
      <c r="N510" s="167"/>
      <c r="O510" s="167"/>
      <c r="P510" s="167"/>
      <c r="Q510" s="168"/>
      <c r="R510" s="168"/>
      <c r="S510" s="168"/>
      <c r="T510" s="164"/>
      <c r="U510" s="166"/>
      <c r="V510" s="164"/>
      <c r="W510" s="164"/>
      <c r="X510" s="162" t="str">
        <f t="shared" si="25"/>
        <v/>
      </c>
      <c r="Y510" s="169"/>
      <c r="Z510" s="162"/>
      <c r="AA510" s="162"/>
      <c r="AB510" s="162"/>
      <c r="AC510" s="162"/>
    </row>
    <row r="511" spans="1:29">
      <c r="A511" s="163">
        <f t="shared" si="24"/>
        <v>508</v>
      </c>
      <c r="B511" s="164"/>
      <c r="C511" s="164"/>
      <c r="D511" s="165"/>
      <c r="E511" s="165"/>
      <c r="F511" s="164"/>
      <c r="G511" s="166"/>
      <c r="H511" s="167"/>
      <c r="I511" s="166"/>
      <c r="J511" s="166"/>
      <c r="K511" s="170"/>
      <c r="L511" s="171"/>
      <c r="M511" s="167"/>
      <c r="N511" s="167"/>
      <c r="O511" s="167"/>
      <c r="P511" s="167"/>
      <c r="Q511" s="168"/>
      <c r="R511" s="168"/>
      <c r="S511" s="168"/>
      <c r="T511" s="164"/>
      <c r="U511" s="166"/>
      <c r="V511" s="164"/>
      <c r="W511" s="164"/>
      <c r="X511" s="162" t="str">
        <f t="shared" si="25"/>
        <v/>
      </c>
      <c r="Y511" s="169"/>
      <c r="Z511" s="162"/>
      <c r="AA511" s="162"/>
      <c r="AB511" s="162"/>
      <c r="AC511" s="162"/>
    </row>
    <row r="512" spans="1:29">
      <c r="A512" s="163">
        <f t="shared" si="24"/>
        <v>509</v>
      </c>
      <c r="B512" s="164"/>
      <c r="C512" s="164"/>
      <c r="D512" s="165"/>
      <c r="E512" s="165"/>
      <c r="F512" s="164"/>
      <c r="G512" s="166"/>
      <c r="H512" s="167"/>
      <c r="I512" s="166"/>
      <c r="J512" s="166"/>
      <c r="K512" s="170"/>
      <c r="L512" s="171"/>
      <c r="M512" s="167"/>
      <c r="N512" s="167"/>
      <c r="O512" s="167"/>
      <c r="P512" s="167"/>
      <c r="Q512" s="168"/>
      <c r="R512" s="168"/>
      <c r="S512" s="168"/>
      <c r="T512" s="164"/>
      <c r="U512" s="166"/>
      <c r="V512" s="164"/>
      <c r="W512" s="164"/>
      <c r="X512" s="162" t="str">
        <f t="shared" si="25"/>
        <v/>
      </c>
      <c r="Y512" s="169"/>
      <c r="Z512" s="162"/>
      <c r="AA512" s="162"/>
      <c r="AB512" s="162"/>
      <c r="AC512" s="162"/>
    </row>
    <row r="513" spans="1:29">
      <c r="A513" s="163">
        <f t="shared" si="24"/>
        <v>510</v>
      </c>
      <c r="B513" s="164"/>
      <c r="C513" s="164"/>
      <c r="D513" s="165"/>
      <c r="E513" s="165"/>
      <c r="F513" s="164"/>
      <c r="G513" s="166"/>
      <c r="H513" s="167"/>
      <c r="I513" s="166"/>
      <c r="J513" s="166"/>
      <c r="K513" s="170"/>
      <c r="L513" s="171"/>
      <c r="M513" s="167"/>
      <c r="N513" s="167"/>
      <c r="O513" s="167"/>
      <c r="P513" s="167"/>
      <c r="Q513" s="168"/>
      <c r="R513" s="168"/>
      <c r="S513" s="168"/>
      <c r="T513" s="164"/>
      <c r="U513" s="166"/>
      <c r="V513" s="164"/>
      <c r="W513" s="164"/>
      <c r="X513" s="162" t="str">
        <f t="shared" si="25"/>
        <v/>
      </c>
      <c r="Y513" s="169"/>
      <c r="Z513" s="162"/>
      <c r="AA513" s="162"/>
      <c r="AB513" s="162"/>
      <c r="AC513" s="162"/>
    </row>
    <row r="514" spans="1:29">
      <c r="A514" s="163">
        <f t="shared" si="24"/>
        <v>511</v>
      </c>
      <c r="B514" s="164"/>
      <c r="C514" s="164"/>
      <c r="D514" s="165"/>
      <c r="E514" s="165"/>
      <c r="F514" s="164"/>
      <c r="G514" s="166"/>
      <c r="H514" s="167"/>
      <c r="I514" s="166"/>
      <c r="J514" s="166"/>
      <c r="K514" s="170"/>
      <c r="L514" s="171"/>
      <c r="M514" s="167"/>
      <c r="N514" s="167"/>
      <c r="O514" s="167"/>
      <c r="P514" s="167"/>
      <c r="Q514" s="168"/>
      <c r="R514" s="168"/>
      <c r="S514" s="168"/>
      <c r="T514" s="164"/>
      <c r="U514" s="166"/>
      <c r="V514" s="164"/>
      <c r="W514" s="164"/>
      <c r="X514" s="162" t="str">
        <f t="shared" si="25"/>
        <v/>
      </c>
      <c r="Y514" s="169"/>
      <c r="Z514" s="162"/>
      <c r="AA514" s="162"/>
      <c r="AB514" s="162"/>
      <c r="AC514" s="162"/>
    </row>
    <row r="515" spans="1:29">
      <c r="A515" s="163">
        <f t="shared" si="24"/>
        <v>512</v>
      </c>
      <c r="B515" s="164"/>
      <c r="C515" s="164"/>
      <c r="D515" s="165"/>
      <c r="E515" s="165"/>
      <c r="F515" s="164"/>
      <c r="G515" s="166"/>
      <c r="H515" s="167"/>
      <c r="I515" s="166"/>
      <c r="J515" s="166"/>
      <c r="K515" s="170"/>
      <c r="L515" s="171"/>
      <c r="M515" s="167"/>
      <c r="N515" s="167"/>
      <c r="O515" s="167"/>
      <c r="P515" s="167"/>
      <c r="Q515" s="168"/>
      <c r="R515" s="168"/>
      <c r="S515" s="168"/>
      <c r="T515" s="164"/>
      <c r="U515" s="166"/>
      <c r="V515" s="164"/>
      <c r="W515" s="164"/>
      <c r="X515" s="162" t="str">
        <f t="shared" si="25"/>
        <v/>
      </c>
      <c r="Y515" s="169"/>
      <c r="Z515" s="162"/>
      <c r="AA515" s="162"/>
      <c r="AB515" s="162"/>
      <c r="AC515" s="162"/>
    </row>
    <row r="516" spans="1:29">
      <c r="A516" s="163">
        <f t="shared" si="24"/>
        <v>513</v>
      </c>
      <c r="B516" s="164"/>
      <c r="C516" s="164"/>
      <c r="D516" s="165"/>
      <c r="E516" s="165"/>
      <c r="F516" s="164"/>
      <c r="G516" s="166"/>
      <c r="H516" s="167"/>
      <c r="I516" s="166"/>
      <c r="J516" s="166"/>
      <c r="K516" s="170"/>
      <c r="L516" s="171"/>
      <c r="M516" s="167"/>
      <c r="N516" s="167"/>
      <c r="O516" s="167"/>
      <c r="P516" s="167"/>
      <c r="Q516" s="168"/>
      <c r="R516" s="168"/>
      <c r="S516" s="168"/>
      <c r="T516" s="164"/>
      <c r="U516" s="166"/>
      <c r="V516" s="164"/>
      <c r="W516" s="164"/>
      <c r="X516" s="162" t="str">
        <f t="shared" si="25"/>
        <v/>
      </c>
      <c r="Y516" s="169"/>
      <c r="Z516" s="162"/>
      <c r="AA516" s="162"/>
      <c r="AB516" s="162"/>
      <c r="AC516" s="162"/>
    </row>
    <row r="517" spans="1:29">
      <c r="A517" s="163">
        <f t="shared" si="24"/>
        <v>514</v>
      </c>
      <c r="B517" s="164"/>
      <c r="C517" s="164"/>
      <c r="D517" s="165"/>
      <c r="E517" s="165"/>
      <c r="F517" s="164"/>
      <c r="G517" s="166"/>
      <c r="H517" s="167"/>
      <c r="I517" s="166"/>
      <c r="J517" s="166"/>
      <c r="K517" s="170"/>
      <c r="L517" s="171"/>
      <c r="M517" s="167"/>
      <c r="N517" s="167"/>
      <c r="O517" s="167"/>
      <c r="P517" s="167"/>
      <c r="Q517" s="168"/>
      <c r="R517" s="168"/>
      <c r="S517" s="168"/>
      <c r="T517" s="164"/>
      <c r="U517" s="166"/>
      <c r="V517" s="164"/>
      <c r="W517" s="164"/>
      <c r="X517" s="162" t="str">
        <f t="shared" si="25"/>
        <v/>
      </c>
      <c r="Y517" s="169"/>
      <c r="Z517" s="162"/>
      <c r="AA517" s="162"/>
      <c r="AB517" s="162"/>
      <c r="AC517" s="162"/>
    </row>
    <row r="518" spans="1:29">
      <c r="A518" s="163">
        <f t="shared" si="24"/>
        <v>515</v>
      </c>
      <c r="B518" s="164"/>
      <c r="C518" s="164"/>
      <c r="D518" s="165"/>
      <c r="E518" s="165"/>
      <c r="F518" s="164"/>
      <c r="G518" s="166"/>
      <c r="H518" s="167"/>
      <c r="I518" s="166"/>
      <c r="J518" s="166"/>
      <c r="K518" s="170"/>
      <c r="L518" s="171"/>
      <c r="M518" s="167"/>
      <c r="N518" s="167"/>
      <c r="O518" s="167"/>
      <c r="P518" s="167"/>
      <c r="Q518" s="168"/>
      <c r="R518" s="168"/>
      <c r="S518" s="168"/>
      <c r="T518" s="164"/>
      <c r="U518" s="166"/>
      <c r="V518" s="164"/>
      <c r="W518" s="164"/>
      <c r="X518" s="162" t="str">
        <f t="shared" si="25"/>
        <v/>
      </c>
      <c r="Y518" s="169"/>
      <c r="Z518" s="162"/>
      <c r="AA518" s="162"/>
      <c r="AB518" s="162"/>
      <c r="AC518" s="162"/>
    </row>
    <row r="519" spans="1:29">
      <c r="A519" s="163">
        <f t="shared" si="24"/>
        <v>516</v>
      </c>
      <c r="B519" s="164"/>
      <c r="C519" s="164"/>
      <c r="D519" s="165"/>
      <c r="E519" s="165"/>
      <c r="F519" s="164"/>
      <c r="G519" s="166"/>
      <c r="H519" s="167"/>
      <c r="I519" s="166"/>
      <c r="J519" s="166"/>
      <c r="K519" s="170"/>
      <c r="L519" s="171"/>
      <c r="M519" s="167"/>
      <c r="N519" s="167"/>
      <c r="O519" s="167"/>
      <c r="P519" s="167"/>
      <c r="Q519" s="168"/>
      <c r="R519" s="168"/>
      <c r="S519" s="168"/>
      <c r="T519" s="164"/>
      <c r="U519" s="166"/>
      <c r="V519" s="164"/>
      <c r="W519" s="164"/>
      <c r="X519" s="162" t="str">
        <f t="shared" si="25"/>
        <v/>
      </c>
      <c r="Y519" s="169"/>
      <c r="Z519" s="162"/>
      <c r="AA519" s="162"/>
      <c r="AB519" s="162"/>
      <c r="AC519" s="162"/>
    </row>
    <row r="520" spans="1:29">
      <c r="A520" s="163">
        <f t="shared" si="24"/>
        <v>517</v>
      </c>
      <c r="B520" s="164"/>
      <c r="C520" s="164"/>
      <c r="D520" s="165"/>
      <c r="E520" s="165"/>
      <c r="F520" s="164"/>
      <c r="G520" s="166"/>
      <c r="H520" s="167"/>
      <c r="I520" s="166"/>
      <c r="J520" s="166"/>
      <c r="K520" s="170"/>
      <c r="L520" s="171"/>
      <c r="M520" s="167"/>
      <c r="N520" s="167"/>
      <c r="O520" s="167"/>
      <c r="P520" s="167"/>
      <c r="Q520" s="168"/>
      <c r="R520" s="168"/>
      <c r="S520" s="168"/>
      <c r="T520" s="164"/>
      <c r="U520" s="166"/>
      <c r="V520" s="164"/>
      <c r="W520" s="164"/>
      <c r="X520" s="162" t="str">
        <f t="shared" si="25"/>
        <v/>
      </c>
      <c r="Y520" s="169"/>
      <c r="Z520" s="162"/>
      <c r="AA520" s="162"/>
      <c r="AB520" s="162"/>
      <c r="AC520" s="162"/>
    </row>
    <row r="521" spans="1:29">
      <c r="A521" s="163">
        <f t="shared" si="24"/>
        <v>518</v>
      </c>
      <c r="B521" s="164"/>
      <c r="C521" s="164"/>
      <c r="D521" s="165"/>
      <c r="E521" s="165"/>
      <c r="F521" s="164"/>
      <c r="G521" s="166"/>
      <c r="H521" s="167"/>
      <c r="I521" s="166"/>
      <c r="J521" s="166"/>
      <c r="K521" s="170"/>
      <c r="L521" s="171"/>
      <c r="M521" s="167"/>
      <c r="N521" s="167"/>
      <c r="O521" s="167"/>
      <c r="P521" s="167"/>
      <c r="Q521" s="168"/>
      <c r="R521" s="168"/>
      <c r="S521" s="168"/>
      <c r="T521" s="164"/>
      <c r="U521" s="166"/>
      <c r="V521" s="164"/>
      <c r="W521" s="164"/>
      <c r="X521" s="162" t="str">
        <f t="shared" si="25"/>
        <v/>
      </c>
      <c r="Y521" s="169"/>
      <c r="Z521" s="162"/>
      <c r="AA521" s="162"/>
      <c r="AB521" s="162"/>
      <c r="AC521" s="162"/>
    </row>
    <row r="522" spans="1:29">
      <c r="A522" s="163">
        <f t="shared" si="24"/>
        <v>519</v>
      </c>
      <c r="B522" s="164"/>
      <c r="C522" s="164"/>
      <c r="D522" s="165"/>
      <c r="E522" s="165"/>
      <c r="F522" s="164"/>
      <c r="G522" s="166"/>
      <c r="H522" s="167"/>
      <c r="I522" s="166"/>
      <c r="J522" s="166"/>
      <c r="K522" s="170"/>
      <c r="L522" s="171"/>
      <c r="M522" s="167"/>
      <c r="N522" s="167"/>
      <c r="O522" s="167"/>
      <c r="P522" s="167"/>
      <c r="Q522" s="168"/>
      <c r="R522" s="168"/>
      <c r="S522" s="168"/>
      <c r="T522" s="164"/>
      <c r="U522" s="166"/>
      <c r="V522" s="164"/>
      <c r="W522" s="164"/>
      <c r="X522" s="162" t="str">
        <f t="shared" si="25"/>
        <v/>
      </c>
      <c r="Y522" s="169"/>
      <c r="Z522" s="162"/>
      <c r="AA522" s="162"/>
      <c r="AB522" s="162"/>
      <c r="AC522" s="162"/>
    </row>
    <row r="523" spans="1:29">
      <c r="A523" s="163">
        <f t="shared" si="24"/>
        <v>520</v>
      </c>
      <c r="B523" s="164"/>
      <c r="C523" s="164"/>
      <c r="D523" s="165"/>
      <c r="E523" s="165"/>
      <c r="F523" s="164"/>
      <c r="G523" s="166"/>
      <c r="H523" s="167"/>
      <c r="I523" s="166"/>
      <c r="J523" s="166"/>
      <c r="K523" s="170"/>
      <c r="L523" s="171"/>
      <c r="M523" s="167"/>
      <c r="N523" s="167"/>
      <c r="O523" s="167"/>
      <c r="P523" s="167"/>
      <c r="Q523" s="168"/>
      <c r="R523" s="168"/>
      <c r="S523" s="168"/>
      <c r="T523" s="164"/>
      <c r="U523" s="166"/>
      <c r="V523" s="164"/>
      <c r="W523" s="164"/>
      <c r="X523" s="162" t="str">
        <f t="shared" si="25"/>
        <v/>
      </c>
      <c r="Y523" s="169"/>
      <c r="Z523" s="162"/>
      <c r="AA523" s="162"/>
      <c r="AB523" s="162"/>
      <c r="AC523" s="162"/>
    </row>
    <row r="524" spans="1:29">
      <c r="A524" s="163">
        <f t="shared" si="24"/>
        <v>521</v>
      </c>
      <c r="B524" s="164"/>
      <c r="C524" s="164"/>
      <c r="D524" s="165"/>
      <c r="E524" s="165"/>
      <c r="F524" s="164"/>
      <c r="G524" s="166"/>
      <c r="H524" s="167"/>
      <c r="I524" s="166"/>
      <c r="J524" s="166"/>
      <c r="K524" s="170"/>
      <c r="L524" s="171"/>
      <c r="M524" s="167"/>
      <c r="N524" s="167"/>
      <c r="O524" s="167"/>
      <c r="P524" s="167"/>
      <c r="Q524" s="168"/>
      <c r="R524" s="168"/>
      <c r="S524" s="168"/>
      <c r="T524" s="164"/>
      <c r="U524" s="166"/>
      <c r="V524" s="164"/>
      <c r="W524" s="164"/>
      <c r="X524" s="162" t="str">
        <f t="shared" si="25"/>
        <v/>
      </c>
      <c r="Y524" s="169"/>
      <c r="Z524" s="162"/>
      <c r="AA524" s="162"/>
      <c r="AB524" s="162"/>
      <c r="AC524" s="162"/>
    </row>
    <row r="525" spans="1:29">
      <c r="A525" s="163">
        <f t="shared" si="24"/>
        <v>522</v>
      </c>
      <c r="B525" s="164"/>
      <c r="C525" s="164"/>
      <c r="D525" s="165"/>
      <c r="E525" s="165"/>
      <c r="F525" s="164"/>
      <c r="G525" s="166"/>
      <c r="H525" s="167"/>
      <c r="I525" s="166"/>
      <c r="J525" s="166"/>
      <c r="K525" s="170"/>
      <c r="L525" s="171"/>
      <c r="M525" s="167"/>
      <c r="N525" s="167"/>
      <c r="O525" s="167"/>
      <c r="P525" s="167"/>
      <c r="Q525" s="168"/>
      <c r="R525" s="168"/>
      <c r="S525" s="168"/>
      <c r="T525" s="164"/>
      <c r="U525" s="166"/>
      <c r="V525" s="164"/>
      <c r="W525" s="164"/>
      <c r="X525" s="162" t="str">
        <f t="shared" si="25"/>
        <v/>
      </c>
      <c r="Y525" s="169"/>
      <c r="Z525" s="162"/>
      <c r="AA525" s="162"/>
      <c r="AB525" s="162"/>
      <c r="AC525" s="162"/>
    </row>
    <row r="526" spans="1:29">
      <c r="A526" s="163">
        <f t="shared" si="24"/>
        <v>523</v>
      </c>
      <c r="B526" s="164"/>
      <c r="C526" s="164"/>
      <c r="D526" s="165"/>
      <c r="E526" s="165"/>
      <c r="F526" s="164"/>
      <c r="G526" s="166"/>
      <c r="H526" s="167"/>
      <c r="I526" s="166"/>
      <c r="J526" s="166"/>
      <c r="K526" s="170"/>
      <c r="L526" s="171"/>
      <c r="M526" s="167"/>
      <c r="N526" s="167"/>
      <c r="O526" s="167"/>
      <c r="P526" s="167"/>
      <c r="Q526" s="168"/>
      <c r="R526" s="168"/>
      <c r="S526" s="168"/>
      <c r="T526" s="164"/>
      <c r="U526" s="166"/>
      <c r="V526" s="164"/>
      <c r="W526" s="164"/>
      <c r="X526" s="162" t="str">
        <f t="shared" si="25"/>
        <v/>
      </c>
      <c r="Y526" s="169"/>
      <c r="Z526" s="162"/>
      <c r="AA526" s="162"/>
      <c r="AB526" s="162"/>
      <c r="AC526" s="162"/>
    </row>
    <row r="527" spans="1:29">
      <c r="A527" s="163">
        <f t="shared" si="24"/>
        <v>524</v>
      </c>
      <c r="B527" s="164"/>
      <c r="C527" s="164"/>
      <c r="D527" s="165"/>
      <c r="E527" s="165"/>
      <c r="F527" s="164"/>
      <c r="G527" s="166"/>
      <c r="H527" s="167"/>
      <c r="I527" s="166"/>
      <c r="J527" s="166"/>
      <c r="K527" s="170"/>
      <c r="L527" s="171"/>
      <c r="M527" s="167"/>
      <c r="N527" s="167"/>
      <c r="O527" s="167"/>
      <c r="P527" s="167"/>
      <c r="Q527" s="168"/>
      <c r="R527" s="168"/>
      <c r="S527" s="168"/>
      <c r="T527" s="164"/>
      <c r="U527" s="166"/>
      <c r="V527" s="164"/>
      <c r="W527" s="164"/>
      <c r="X527" s="162" t="str">
        <f t="shared" si="25"/>
        <v/>
      </c>
      <c r="Y527" s="169"/>
      <c r="Z527" s="162"/>
      <c r="AA527" s="162"/>
      <c r="AB527" s="162"/>
      <c r="AC527" s="162"/>
    </row>
    <row r="528" spans="1:29">
      <c r="A528" s="163">
        <f t="shared" si="24"/>
        <v>525</v>
      </c>
      <c r="B528" s="164"/>
      <c r="C528" s="164"/>
      <c r="D528" s="165"/>
      <c r="E528" s="165"/>
      <c r="F528" s="164"/>
      <c r="G528" s="166"/>
      <c r="H528" s="167"/>
      <c r="I528" s="166"/>
      <c r="J528" s="166"/>
      <c r="K528" s="170"/>
      <c r="L528" s="171"/>
      <c r="M528" s="167"/>
      <c r="N528" s="167"/>
      <c r="O528" s="167"/>
      <c r="P528" s="167"/>
      <c r="Q528" s="168"/>
      <c r="R528" s="168"/>
      <c r="S528" s="168"/>
      <c r="T528" s="164"/>
      <c r="U528" s="166"/>
      <c r="V528" s="164"/>
      <c r="W528" s="164"/>
      <c r="X528" s="162" t="str">
        <f t="shared" si="25"/>
        <v/>
      </c>
      <c r="Y528" s="169"/>
      <c r="Z528" s="162"/>
      <c r="AA528" s="162"/>
      <c r="AB528" s="162"/>
      <c r="AC528" s="162"/>
    </row>
    <row r="529" spans="1:29">
      <c r="A529" s="163">
        <f t="shared" si="24"/>
        <v>526</v>
      </c>
      <c r="B529" s="164"/>
      <c r="C529" s="164"/>
      <c r="D529" s="165"/>
      <c r="E529" s="165"/>
      <c r="F529" s="164"/>
      <c r="G529" s="166"/>
      <c r="H529" s="167"/>
      <c r="I529" s="166"/>
      <c r="J529" s="166"/>
      <c r="K529" s="170"/>
      <c r="L529" s="171"/>
      <c r="M529" s="167"/>
      <c r="N529" s="167"/>
      <c r="O529" s="167"/>
      <c r="P529" s="167"/>
      <c r="Q529" s="168"/>
      <c r="R529" s="168"/>
      <c r="S529" s="168"/>
      <c r="T529" s="164"/>
      <c r="U529" s="166"/>
      <c r="V529" s="164"/>
      <c r="W529" s="164"/>
      <c r="X529" s="162" t="str">
        <f t="shared" si="25"/>
        <v/>
      </c>
      <c r="Y529" s="169"/>
      <c r="Z529" s="162"/>
      <c r="AA529" s="162"/>
      <c r="AB529" s="162"/>
      <c r="AC529" s="162"/>
    </row>
    <row r="530" spans="1:29">
      <c r="A530" s="163">
        <f t="shared" si="24"/>
        <v>527</v>
      </c>
      <c r="B530" s="164"/>
      <c r="C530" s="164"/>
      <c r="D530" s="165"/>
      <c r="E530" s="165"/>
      <c r="F530" s="164"/>
      <c r="G530" s="166"/>
      <c r="H530" s="167"/>
      <c r="I530" s="166"/>
      <c r="J530" s="166"/>
      <c r="K530" s="170"/>
      <c r="L530" s="171"/>
      <c r="M530" s="167"/>
      <c r="N530" s="167"/>
      <c r="O530" s="167"/>
      <c r="P530" s="167"/>
      <c r="Q530" s="168"/>
      <c r="R530" s="168"/>
      <c r="S530" s="168"/>
      <c r="T530" s="164"/>
      <c r="U530" s="166"/>
      <c r="V530" s="164"/>
      <c r="W530" s="164"/>
      <c r="X530" s="162" t="str">
        <f t="shared" si="25"/>
        <v/>
      </c>
      <c r="Y530" s="169"/>
      <c r="Z530" s="162"/>
      <c r="AA530" s="162"/>
      <c r="AB530" s="162"/>
      <c r="AC530" s="162"/>
    </row>
    <row r="531" spans="1:29">
      <c r="A531" s="163">
        <f t="shared" si="24"/>
        <v>528</v>
      </c>
      <c r="B531" s="164"/>
      <c r="C531" s="164"/>
      <c r="D531" s="165"/>
      <c r="E531" s="165"/>
      <c r="F531" s="164"/>
      <c r="G531" s="166"/>
      <c r="H531" s="167"/>
      <c r="I531" s="166"/>
      <c r="J531" s="166"/>
      <c r="K531" s="170"/>
      <c r="L531" s="171"/>
      <c r="M531" s="167"/>
      <c r="N531" s="167"/>
      <c r="O531" s="167"/>
      <c r="P531" s="167"/>
      <c r="Q531" s="168"/>
      <c r="R531" s="168"/>
      <c r="S531" s="168"/>
      <c r="T531" s="164"/>
      <c r="U531" s="166"/>
      <c r="V531" s="164"/>
      <c r="W531" s="164"/>
      <c r="X531" s="162" t="str">
        <f t="shared" si="25"/>
        <v/>
      </c>
      <c r="Y531" s="169"/>
      <c r="Z531" s="162"/>
      <c r="AA531" s="162"/>
      <c r="AB531" s="162"/>
      <c r="AC531" s="162"/>
    </row>
    <row r="532" spans="1:29">
      <c r="A532" s="163">
        <f t="shared" si="24"/>
        <v>529</v>
      </c>
      <c r="B532" s="164"/>
      <c r="C532" s="164"/>
      <c r="D532" s="165"/>
      <c r="E532" s="165"/>
      <c r="F532" s="164"/>
      <c r="G532" s="166"/>
      <c r="H532" s="167"/>
      <c r="I532" s="166"/>
      <c r="J532" s="166"/>
      <c r="K532" s="170"/>
      <c r="L532" s="171"/>
      <c r="M532" s="167"/>
      <c r="N532" s="167"/>
      <c r="O532" s="167"/>
      <c r="P532" s="167"/>
      <c r="Q532" s="168"/>
      <c r="R532" s="168"/>
      <c r="S532" s="168"/>
      <c r="T532" s="164"/>
      <c r="U532" s="166"/>
      <c r="V532" s="164"/>
      <c r="W532" s="164"/>
      <c r="X532" s="162" t="str">
        <f t="shared" si="25"/>
        <v/>
      </c>
      <c r="Y532" s="169"/>
      <c r="Z532" s="162"/>
      <c r="AA532" s="162"/>
      <c r="AB532" s="162"/>
      <c r="AC532" s="162"/>
    </row>
    <row r="533" spans="1:29">
      <c r="A533" s="163">
        <f t="shared" si="24"/>
        <v>530</v>
      </c>
      <c r="B533" s="164"/>
      <c r="C533" s="164"/>
      <c r="D533" s="165"/>
      <c r="E533" s="165"/>
      <c r="F533" s="164"/>
      <c r="G533" s="166"/>
      <c r="H533" s="167"/>
      <c r="I533" s="166"/>
      <c r="J533" s="166"/>
      <c r="K533" s="170"/>
      <c r="L533" s="171"/>
      <c r="M533" s="167"/>
      <c r="N533" s="167"/>
      <c r="O533" s="167"/>
      <c r="P533" s="167"/>
      <c r="Q533" s="168"/>
      <c r="R533" s="168"/>
      <c r="S533" s="168"/>
      <c r="T533" s="164"/>
      <c r="U533" s="166"/>
      <c r="V533" s="164"/>
      <c r="W533" s="164"/>
      <c r="X533" s="162" t="str">
        <f t="shared" si="25"/>
        <v/>
      </c>
      <c r="Y533" s="169"/>
      <c r="Z533" s="162"/>
      <c r="AA533" s="162"/>
      <c r="AB533" s="162"/>
      <c r="AC533" s="162"/>
    </row>
    <row r="534" spans="1:29">
      <c r="A534" s="163">
        <f t="shared" si="24"/>
        <v>531</v>
      </c>
      <c r="B534" s="164"/>
      <c r="C534" s="164"/>
      <c r="D534" s="165"/>
      <c r="E534" s="165"/>
      <c r="F534" s="164"/>
      <c r="G534" s="166"/>
      <c r="H534" s="167"/>
      <c r="I534" s="166"/>
      <c r="J534" s="166"/>
      <c r="K534" s="170"/>
      <c r="L534" s="171"/>
      <c r="M534" s="167"/>
      <c r="N534" s="167"/>
      <c r="O534" s="167"/>
      <c r="P534" s="167"/>
      <c r="Q534" s="168"/>
      <c r="R534" s="168"/>
      <c r="S534" s="168"/>
      <c r="T534" s="164"/>
      <c r="U534" s="166"/>
      <c r="V534" s="164"/>
      <c r="W534" s="164"/>
      <c r="X534" s="162" t="str">
        <f t="shared" si="25"/>
        <v/>
      </c>
      <c r="Y534" s="169"/>
      <c r="Z534" s="162"/>
      <c r="AA534" s="162"/>
      <c r="AB534" s="162"/>
      <c r="AC534" s="162"/>
    </row>
    <row r="535" spans="1:29">
      <c r="A535" s="163">
        <f t="shared" si="24"/>
        <v>532</v>
      </c>
      <c r="B535" s="164"/>
      <c r="C535" s="164"/>
      <c r="D535" s="165"/>
      <c r="E535" s="165"/>
      <c r="F535" s="164"/>
      <c r="G535" s="166"/>
      <c r="H535" s="167"/>
      <c r="I535" s="166"/>
      <c r="J535" s="166"/>
      <c r="K535" s="170"/>
      <c r="L535" s="171"/>
      <c r="M535" s="167"/>
      <c r="N535" s="167"/>
      <c r="O535" s="167"/>
      <c r="P535" s="167"/>
      <c r="Q535" s="168"/>
      <c r="R535" s="168"/>
      <c r="S535" s="168"/>
      <c r="T535" s="164"/>
      <c r="U535" s="166"/>
      <c r="V535" s="164"/>
      <c r="W535" s="164"/>
      <c r="X535" s="162" t="str">
        <f t="shared" si="25"/>
        <v/>
      </c>
      <c r="Y535" s="169"/>
      <c r="Z535" s="162"/>
      <c r="AA535" s="162"/>
      <c r="AB535" s="162"/>
      <c r="AC535" s="162"/>
    </row>
    <row r="536" spans="1:29">
      <c r="A536" s="163">
        <f t="shared" si="24"/>
        <v>533</v>
      </c>
      <c r="B536" s="164"/>
      <c r="C536" s="164"/>
      <c r="D536" s="165"/>
      <c r="E536" s="165"/>
      <c r="F536" s="164"/>
      <c r="G536" s="166"/>
      <c r="H536" s="167"/>
      <c r="I536" s="166"/>
      <c r="J536" s="166"/>
      <c r="K536" s="170"/>
      <c r="L536" s="171"/>
      <c r="M536" s="167"/>
      <c r="N536" s="167"/>
      <c r="O536" s="167"/>
      <c r="P536" s="167"/>
      <c r="Q536" s="168"/>
      <c r="R536" s="168"/>
      <c r="S536" s="168"/>
      <c r="T536" s="164"/>
      <c r="U536" s="166"/>
      <c r="V536" s="164"/>
      <c r="W536" s="164"/>
      <c r="X536" s="162" t="str">
        <f t="shared" si="25"/>
        <v/>
      </c>
      <c r="Y536" s="169"/>
      <c r="Z536" s="162"/>
      <c r="AA536" s="162"/>
      <c r="AB536" s="162"/>
      <c r="AC536" s="162"/>
    </row>
    <row r="537" spans="1:29">
      <c r="A537" s="163">
        <f t="shared" si="24"/>
        <v>534</v>
      </c>
      <c r="B537" s="164"/>
      <c r="C537" s="164"/>
      <c r="D537" s="165"/>
      <c r="E537" s="165"/>
      <c r="F537" s="164"/>
      <c r="G537" s="166"/>
      <c r="H537" s="167"/>
      <c r="I537" s="166"/>
      <c r="J537" s="166"/>
      <c r="K537" s="170"/>
      <c r="L537" s="171"/>
      <c r="M537" s="167"/>
      <c r="N537" s="167"/>
      <c r="O537" s="167"/>
      <c r="P537" s="167"/>
      <c r="Q537" s="168"/>
      <c r="R537" s="168"/>
      <c r="S537" s="168"/>
      <c r="T537" s="164"/>
      <c r="U537" s="166"/>
      <c r="V537" s="164"/>
      <c r="W537" s="164"/>
      <c r="X537" s="162" t="str">
        <f t="shared" si="25"/>
        <v/>
      </c>
      <c r="Y537" s="169"/>
      <c r="Z537" s="162"/>
      <c r="AA537" s="162"/>
      <c r="AB537" s="162"/>
      <c r="AC537" s="162"/>
    </row>
    <row r="538" spans="1:29">
      <c r="A538" s="163">
        <f t="shared" si="24"/>
        <v>535</v>
      </c>
      <c r="B538" s="164"/>
      <c r="C538" s="164"/>
      <c r="D538" s="165"/>
      <c r="E538" s="165"/>
      <c r="F538" s="164"/>
      <c r="G538" s="166"/>
      <c r="H538" s="167"/>
      <c r="I538" s="166"/>
      <c r="J538" s="166"/>
      <c r="K538" s="170"/>
      <c r="L538" s="171"/>
      <c r="M538" s="167"/>
      <c r="N538" s="167"/>
      <c r="O538" s="167"/>
      <c r="P538" s="167"/>
      <c r="Q538" s="168"/>
      <c r="R538" s="168"/>
      <c r="S538" s="168"/>
      <c r="T538" s="164"/>
      <c r="U538" s="166"/>
      <c r="V538" s="164"/>
      <c r="W538" s="164"/>
      <c r="X538" s="162" t="str">
        <f t="shared" si="25"/>
        <v/>
      </c>
      <c r="Y538" s="169"/>
      <c r="Z538" s="162"/>
      <c r="AA538" s="162"/>
      <c r="AB538" s="162"/>
      <c r="AC538" s="162"/>
    </row>
    <row r="539" spans="1:29">
      <c r="A539" s="163">
        <f t="shared" ref="A539:A552" si="26">ROW()-3</f>
        <v>536</v>
      </c>
      <c r="B539" s="164"/>
      <c r="C539" s="164"/>
      <c r="D539" s="165"/>
      <c r="E539" s="165"/>
      <c r="F539" s="164"/>
      <c r="G539" s="166"/>
      <c r="H539" s="167"/>
      <c r="I539" s="166"/>
      <c r="J539" s="166"/>
      <c r="K539" s="170"/>
      <c r="L539" s="171"/>
      <c r="M539" s="167"/>
      <c r="N539" s="167"/>
      <c r="O539" s="167"/>
      <c r="P539" s="167"/>
      <c r="Q539" s="168"/>
      <c r="R539" s="168"/>
      <c r="S539" s="168"/>
      <c r="T539" s="164"/>
      <c r="U539" s="166"/>
      <c r="V539" s="164"/>
      <c r="W539" s="164"/>
      <c r="X539" s="162" t="str">
        <f t="shared" si="25"/>
        <v/>
      </c>
      <c r="Y539" s="169"/>
      <c r="Z539" s="162"/>
      <c r="AA539" s="162"/>
      <c r="AB539" s="162"/>
      <c r="AC539" s="162"/>
    </row>
    <row r="540" spans="1:29">
      <c r="A540" s="163">
        <f t="shared" si="26"/>
        <v>537</v>
      </c>
      <c r="B540" s="164"/>
      <c r="C540" s="164"/>
      <c r="D540" s="165"/>
      <c r="E540" s="165"/>
      <c r="F540" s="164"/>
      <c r="G540" s="166"/>
      <c r="H540" s="167"/>
      <c r="I540" s="166"/>
      <c r="J540" s="166"/>
      <c r="K540" s="170"/>
      <c r="L540" s="171"/>
      <c r="M540" s="167"/>
      <c r="N540" s="167"/>
      <c r="O540" s="167"/>
      <c r="P540" s="167"/>
      <c r="Q540" s="168"/>
      <c r="R540" s="168"/>
      <c r="S540" s="168"/>
      <c r="T540" s="164"/>
      <c r="U540" s="166"/>
      <c r="V540" s="164"/>
      <c r="W540" s="164"/>
      <c r="X540" s="162" t="str">
        <f t="shared" si="25"/>
        <v/>
      </c>
      <c r="Y540" s="169"/>
      <c r="Z540" s="162"/>
      <c r="AA540" s="162"/>
      <c r="AB540" s="162"/>
      <c r="AC540" s="162"/>
    </row>
    <row r="541" spans="1:29">
      <c r="A541" s="163">
        <f t="shared" si="26"/>
        <v>538</v>
      </c>
      <c r="B541" s="164"/>
      <c r="C541" s="164"/>
      <c r="D541" s="165"/>
      <c r="E541" s="165"/>
      <c r="F541" s="164"/>
      <c r="G541" s="166"/>
      <c r="H541" s="167"/>
      <c r="I541" s="166"/>
      <c r="J541" s="166"/>
      <c r="K541" s="170"/>
      <c r="L541" s="171"/>
      <c r="M541" s="167"/>
      <c r="N541" s="167"/>
      <c r="O541" s="167"/>
      <c r="P541" s="167"/>
      <c r="Q541" s="168"/>
      <c r="R541" s="168"/>
      <c r="S541" s="168"/>
      <c r="T541" s="164"/>
      <c r="U541" s="166"/>
      <c r="V541" s="164"/>
      <c r="W541" s="164"/>
      <c r="X541" s="162" t="str">
        <f t="shared" si="25"/>
        <v/>
      </c>
      <c r="Y541" s="169"/>
      <c r="Z541" s="162"/>
      <c r="AA541" s="162"/>
      <c r="AB541" s="162"/>
      <c r="AC541" s="162"/>
    </row>
    <row r="542" spans="1:29">
      <c r="A542" s="163">
        <f t="shared" si="26"/>
        <v>539</v>
      </c>
      <c r="B542" s="164"/>
      <c r="C542" s="164"/>
      <c r="D542" s="165"/>
      <c r="E542" s="165"/>
      <c r="F542" s="164"/>
      <c r="G542" s="166"/>
      <c r="H542" s="167"/>
      <c r="I542" s="166"/>
      <c r="J542" s="166"/>
      <c r="K542" s="170"/>
      <c r="L542" s="171"/>
      <c r="M542" s="167"/>
      <c r="N542" s="167"/>
      <c r="O542" s="167"/>
      <c r="P542" s="167"/>
      <c r="Q542" s="168"/>
      <c r="R542" s="168"/>
      <c r="S542" s="168"/>
      <c r="T542" s="164"/>
      <c r="U542" s="166"/>
      <c r="V542" s="164"/>
      <c r="W542" s="164"/>
      <c r="X542" s="162" t="str">
        <f t="shared" si="25"/>
        <v/>
      </c>
      <c r="Y542" s="169"/>
      <c r="Z542" s="162"/>
      <c r="AA542" s="162"/>
      <c r="AB542" s="162"/>
      <c r="AC542" s="162"/>
    </row>
    <row r="543" spans="1:29">
      <c r="A543" s="163">
        <f t="shared" si="26"/>
        <v>540</v>
      </c>
      <c r="B543" s="164"/>
      <c r="C543" s="164"/>
      <c r="D543" s="165"/>
      <c r="E543" s="165"/>
      <c r="F543" s="164"/>
      <c r="G543" s="166"/>
      <c r="H543" s="167"/>
      <c r="I543" s="166"/>
      <c r="J543" s="166"/>
      <c r="K543" s="170"/>
      <c r="L543" s="171"/>
      <c r="M543" s="167"/>
      <c r="N543" s="167"/>
      <c r="O543" s="167"/>
      <c r="P543" s="167"/>
      <c r="Q543" s="168"/>
      <c r="R543" s="168"/>
      <c r="S543" s="168"/>
      <c r="T543" s="164"/>
      <c r="U543" s="166"/>
      <c r="V543" s="164"/>
      <c r="W543" s="164"/>
      <c r="X543" s="162" t="str">
        <f t="shared" si="25"/>
        <v/>
      </c>
      <c r="Y543" s="169"/>
      <c r="Z543" s="162"/>
      <c r="AA543" s="162"/>
      <c r="AB543" s="162"/>
      <c r="AC543" s="162"/>
    </row>
    <row r="544" spans="1:29">
      <c r="A544" s="163">
        <f t="shared" si="26"/>
        <v>541</v>
      </c>
      <c r="B544" s="164"/>
      <c r="C544" s="164"/>
      <c r="D544" s="165"/>
      <c r="E544" s="165"/>
      <c r="F544" s="164"/>
      <c r="G544" s="166"/>
      <c r="H544" s="167"/>
      <c r="I544" s="166"/>
      <c r="J544" s="166"/>
      <c r="K544" s="170"/>
      <c r="L544" s="171"/>
      <c r="M544" s="167"/>
      <c r="N544" s="167"/>
      <c r="O544" s="167"/>
      <c r="P544" s="167"/>
      <c r="Q544" s="168"/>
      <c r="R544" s="168"/>
      <c r="S544" s="168"/>
      <c r="T544" s="164"/>
      <c r="U544" s="166"/>
      <c r="V544" s="164"/>
      <c r="W544" s="164"/>
      <c r="X544" s="162" t="str">
        <f t="shared" si="25"/>
        <v/>
      </c>
      <c r="Y544" s="169"/>
      <c r="Z544" s="162"/>
      <c r="AA544" s="162"/>
      <c r="AB544" s="162"/>
      <c r="AC544" s="162"/>
    </row>
    <row r="545" spans="1:29">
      <c r="A545" s="163">
        <f t="shared" si="26"/>
        <v>542</v>
      </c>
      <c r="B545" s="164"/>
      <c r="C545" s="164"/>
      <c r="D545" s="165"/>
      <c r="E545" s="165"/>
      <c r="F545" s="164"/>
      <c r="G545" s="166"/>
      <c r="H545" s="167"/>
      <c r="I545" s="166"/>
      <c r="J545" s="166"/>
      <c r="K545" s="170"/>
      <c r="L545" s="171"/>
      <c r="M545" s="167"/>
      <c r="N545" s="167"/>
      <c r="O545" s="167"/>
      <c r="P545" s="167"/>
      <c r="Q545" s="168"/>
      <c r="R545" s="168"/>
      <c r="S545" s="168"/>
      <c r="T545" s="164"/>
      <c r="U545" s="166"/>
      <c r="V545" s="164"/>
      <c r="W545" s="164"/>
      <c r="X545" s="162" t="str">
        <f t="shared" si="25"/>
        <v/>
      </c>
      <c r="Y545" s="169"/>
      <c r="Z545" s="162"/>
      <c r="AA545" s="162"/>
      <c r="AB545" s="162"/>
      <c r="AC545" s="162"/>
    </row>
    <row r="546" spans="1:29">
      <c r="A546" s="163">
        <f t="shared" si="26"/>
        <v>543</v>
      </c>
      <c r="B546" s="164"/>
      <c r="C546" s="164"/>
      <c r="D546" s="165"/>
      <c r="E546" s="165"/>
      <c r="F546" s="164"/>
      <c r="G546" s="166"/>
      <c r="H546" s="167"/>
      <c r="I546" s="166"/>
      <c r="J546" s="166"/>
      <c r="K546" s="170"/>
      <c r="L546" s="171"/>
      <c r="M546" s="167"/>
      <c r="N546" s="167"/>
      <c r="O546" s="167"/>
      <c r="P546" s="167"/>
      <c r="Q546" s="168"/>
      <c r="R546" s="168"/>
      <c r="S546" s="168"/>
      <c r="T546" s="164"/>
      <c r="U546" s="166"/>
      <c r="V546" s="164"/>
      <c r="W546" s="164"/>
      <c r="X546" s="162" t="str">
        <f t="shared" si="25"/>
        <v/>
      </c>
      <c r="Y546" s="169"/>
      <c r="Z546" s="162"/>
      <c r="AA546" s="162"/>
      <c r="AB546" s="162"/>
      <c r="AC546" s="162"/>
    </row>
    <row r="547" spans="1:29">
      <c r="A547" s="163">
        <f t="shared" si="26"/>
        <v>544</v>
      </c>
      <c r="B547" s="164"/>
      <c r="C547" s="164"/>
      <c r="D547" s="165"/>
      <c r="E547" s="165"/>
      <c r="F547" s="164"/>
      <c r="G547" s="166"/>
      <c r="H547" s="167"/>
      <c r="I547" s="166"/>
      <c r="J547" s="166"/>
      <c r="K547" s="170"/>
      <c r="L547" s="171"/>
      <c r="M547" s="167"/>
      <c r="N547" s="167"/>
      <c r="O547" s="167"/>
      <c r="P547" s="167"/>
      <c r="Q547" s="168"/>
      <c r="R547" s="168"/>
      <c r="S547" s="168"/>
      <c r="T547" s="164"/>
      <c r="U547" s="166"/>
      <c r="V547" s="164"/>
      <c r="W547" s="164"/>
      <c r="X547" s="162" t="str">
        <f t="shared" si="25"/>
        <v/>
      </c>
      <c r="Y547" s="169"/>
      <c r="Z547" s="162"/>
      <c r="AA547" s="162"/>
      <c r="AB547" s="162"/>
      <c r="AC547" s="162"/>
    </row>
    <row r="548" spans="1:29">
      <c r="A548" s="163">
        <f t="shared" si="26"/>
        <v>545</v>
      </c>
      <c r="B548" s="164"/>
      <c r="C548" s="164"/>
      <c r="D548" s="165"/>
      <c r="E548" s="165"/>
      <c r="F548" s="164"/>
      <c r="G548" s="166"/>
      <c r="H548" s="167"/>
      <c r="I548" s="166"/>
      <c r="J548" s="166"/>
      <c r="K548" s="170"/>
      <c r="L548" s="171"/>
      <c r="M548" s="167"/>
      <c r="N548" s="167"/>
      <c r="O548" s="167"/>
      <c r="P548" s="167"/>
      <c r="Q548" s="168"/>
      <c r="R548" s="168"/>
      <c r="S548" s="168"/>
      <c r="T548" s="164"/>
      <c r="U548" s="166"/>
      <c r="V548" s="164"/>
      <c r="W548" s="164"/>
      <c r="X548" s="162" t="str">
        <f t="shared" si="25"/>
        <v/>
      </c>
      <c r="Y548" s="169"/>
      <c r="Z548" s="162"/>
      <c r="AA548" s="162"/>
      <c r="AB548" s="162"/>
      <c r="AC548" s="162"/>
    </row>
    <row r="549" spans="1:29">
      <c r="A549" s="163">
        <f t="shared" si="26"/>
        <v>546</v>
      </c>
      <c r="B549" s="164"/>
      <c r="C549" s="164"/>
      <c r="D549" s="165"/>
      <c r="E549" s="165"/>
      <c r="F549" s="164"/>
      <c r="G549" s="166"/>
      <c r="H549" s="167"/>
      <c r="I549" s="166"/>
      <c r="J549" s="166"/>
      <c r="K549" s="170"/>
      <c r="L549" s="171"/>
      <c r="M549" s="167"/>
      <c r="N549" s="167"/>
      <c r="O549" s="167"/>
      <c r="P549" s="167"/>
      <c r="Q549" s="168"/>
      <c r="R549" s="168"/>
      <c r="S549" s="168"/>
      <c r="T549" s="164"/>
      <c r="U549" s="166"/>
      <c r="V549" s="164"/>
      <c r="W549" s="164"/>
      <c r="X549" s="162" t="str">
        <f t="shared" si="25"/>
        <v/>
      </c>
      <c r="Y549" s="169"/>
      <c r="Z549" s="162"/>
      <c r="AA549" s="162"/>
      <c r="AB549" s="162"/>
      <c r="AC549" s="162"/>
    </row>
    <row r="550" spans="1:29">
      <c r="A550" s="163">
        <f t="shared" si="26"/>
        <v>547</v>
      </c>
      <c r="B550" s="164"/>
      <c r="C550" s="164"/>
      <c r="D550" s="165"/>
      <c r="E550" s="165"/>
      <c r="F550" s="164"/>
      <c r="G550" s="166"/>
      <c r="H550" s="167"/>
      <c r="I550" s="166"/>
      <c r="J550" s="166"/>
      <c r="K550" s="170"/>
      <c r="L550" s="171"/>
      <c r="M550" s="167"/>
      <c r="N550" s="167"/>
      <c r="O550" s="167"/>
      <c r="P550" s="167"/>
      <c r="Q550" s="168"/>
      <c r="R550" s="168"/>
      <c r="S550" s="168"/>
      <c r="T550" s="164"/>
      <c r="U550" s="166"/>
      <c r="V550" s="164"/>
      <c r="W550" s="164"/>
      <c r="X550" s="162" t="str">
        <f t="shared" si="25"/>
        <v/>
      </c>
      <c r="Y550" s="169"/>
      <c r="Z550" s="162"/>
      <c r="AA550" s="162"/>
      <c r="AB550" s="162"/>
      <c r="AC550" s="162"/>
    </row>
    <row r="551" spans="1:29">
      <c r="A551" s="163">
        <f t="shared" si="26"/>
        <v>548</v>
      </c>
      <c r="B551" s="164"/>
      <c r="C551" s="164"/>
      <c r="D551" s="165"/>
      <c r="E551" s="165"/>
      <c r="F551" s="164"/>
      <c r="G551" s="166"/>
      <c r="H551" s="167"/>
      <c r="I551" s="166"/>
      <c r="J551" s="166"/>
      <c r="K551" s="170"/>
      <c r="L551" s="171"/>
      <c r="M551" s="167"/>
      <c r="N551" s="167"/>
      <c r="O551" s="167"/>
      <c r="P551" s="167"/>
      <c r="Q551" s="168"/>
      <c r="R551" s="168"/>
      <c r="S551" s="168"/>
      <c r="T551" s="164"/>
      <c r="U551" s="166"/>
      <c r="V551" s="164"/>
      <c r="W551" s="164"/>
      <c r="X551" s="162" t="str">
        <f t="shared" si="25"/>
        <v/>
      </c>
      <c r="Y551" s="169"/>
      <c r="Z551" s="162"/>
      <c r="AA551" s="162"/>
      <c r="AB551" s="162"/>
      <c r="AC551" s="162"/>
    </row>
    <row r="552" spans="1:29">
      <c r="A552" s="163">
        <f t="shared" si="26"/>
        <v>549</v>
      </c>
      <c r="B552" s="164"/>
      <c r="C552" s="164"/>
      <c r="D552" s="165"/>
      <c r="E552" s="165"/>
      <c r="F552" s="164"/>
      <c r="G552" s="166"/>
      <c r="H552" s="167"/>
      <c r="I552" s="166"/>
      <c r="J552" s="166"/>
      <c r="K552" s="170"/>
      <c r="L552" s="171"/>
      <c r="M552" s="167"/>
      <c r="N552" s="167"/>
      <c r="O552" s="167"/>
      <c r="P552" s="167"/>
      <c r="Q552" s="168"/>
      <c r="R552" s="168"/>
      <c r="S552" s="168"/>
      <c r="T552" s="164"/>
      <c r="U552" s="166"/>
      <c r="V552" s="164"/>
      <c r="W552" s="164"/>
      <c r="X552" s="162" t="str">
        <f t="shared" si="25"/>
        <v/>
      </c>
      <c r="Y552" s="169"/>
      <c r="Z552" s="162"/>
      <c r="AA552" s="162"/>
      <c r="AB552" s="162"/>
      <c r="AC552" s="162"/>
    </row>
    <row r="553" spans="1:29" ht="14.25">
      <c r="K553" s="22"/>
      <c r="L553" s="22"/>
      <c r="X553" s="19" t="str">
        <f t="shared" ref="X553:X603" si="27">G553&amp;IF(ISBLANK(W553),IF(ISBLANK(T553),"","修正"),"完了")</f>
        <v/>
      </c>
      <c r="Y553" s="27"/>
    </row>
    <row r="554" spans="1:29" ht="14.25">
      <c r="K554" s="22"/>
      <c r="L554" s="22"/>
      <c r="X554" s="19" t="str">
        <f t="shared" si="27"/>
        <v/>
      </c>
      <c r="Y554" s="27"/>
    </row>
    <row r="555" spans="1:29" ht="14.25">
      <c r="K555" s="22"/>
      <c r="L555" s="22"/>
      <c r="X555" s="19" t="str">
        <f t="shared" si="27"/>
        <v/>
      </c>
      <c r="Y555" s="27"/>
    </row>
    <row r="556" spans="1:29" ht="14.25">
      <c r="K556" s="22"/>
      <c r="L556" s="22"/>
      <c r="X556" s="19" t="str">
        <f t="shared" si="27"/>
        <v/>
      </c>
      <c r="Y556" s="27"/>
    </row>
    <row r="557" spans="1:29" ht="14.25">
      <c r="K557" s="22"/>
      <c r="L557" s="22"/>
      <c r="X557" s="19" t="str">
        <f t="shared" si="27"/>
        <v/>
      </c>
      <c r="Y557" s="27"/>
    </row>
    <row r="558" spans="1:29" ht="14.25">
      <c r="K558" s="22"/>
      <c r="L558" s="22"/>
      <c r="X558" s="19" t="str">
        <f t="shared" si="27"/>
        <v/>
      </c>
      <c r="Y558" s="27"/>
    </row>
    <row r="559" spans="1:29" ht="14.25">
      <c r="K559" s="22"/>
      <c r="L559" s="22"/>
      <c r="X559" s="19" t="str">
        <f t="shared" si="27"/>
        <v/>
      </c>
      <c r="Y559" s="27"/>
    </row>
    <row r="560" spans="1:29" ht="14.25">
      <c r="K560" s="22"/>
      <c r="L560" s="22"/>
      <c r="X560" s="19" t="str">
        <f t="shared" si="27"/>
        <v/>
      </c>
      <c r="Y560" s="27"/>
    </row>
    <row r="561" spans="11:25" ht="14.25">
      <c r="K561" s="22"/>
      <c r="L561" s="22"/>
      <c r="X561" s="19" t="str">
        <f t="shared" si="27"/>
        <v/>
      </c>
      <c r="Y561" s="27"/>
    </row>
    <row r="562" spans="11:25" ht="14.25">
      <c r="K562" s="22"/>
      <c r="L562" s="22"/>
      <c r="X562" s="19" t="str">
        <f t="shared" si="27"/>
        <v/>
      </c>
      <c r="Y562" s="27"/>
    </row>
    <row r="563" spans="11:25" ht="14.25">
      <c r="K563" s="22"/>
      <c r="L563" s="22"/>
      <c r="X563" s="19" t="str">
        <f t="shared" si="27"/>
        <v/>
      </c>
      <c r="Y563" s="27"/>
    </row>
    <row r="564" spans="11:25" ht="14.25">
      <c r="K564" s="22"/>
      <c r="L564" s="22"/>
      <c r="X564" s="19" t="str">
        <f t="shared" si="27"/>
        <v/>
      </c>
      <c r="Y564" s="27"/>
    </row>
    <row r="565" spans="11:25" ht="14.25">
      <c r="K565" s="22"/>
      <c r="L565" s="22"/>
      <c r="X565" s="19" t="str">
        <f t="shared" si="27"/>
        <v/>
      </c>
      <c r="Y565" s="27"/>
    </row>
    <row r="566" spans="11:25" ht="14.25">
      <c r="K566" s="22"/>
      <c r="L566" s="22"/>
      <c r="X566" s="19" t="str">
        <f t="shared" si="27"/>
        <v/>
      </c>
      <c r="Y566" s="27"/>
    </row>
    <row r="567" spans="11:25" ht="14.25">
      <c r="K567" s="22"/>
      <c r="L567" s="22"/>
      <c r="X567" s="19" t="str">
        <f t="shared" si="27"/>
        <v/>
      </c>
      <c r="Y567" s="27"/>
    </row>
    <row r="568" spans="11:25" ht="14.25">
      <c r="K568" s="22"/>
      <c r="L568" s="22"/>
      <c r="X568" s="19" t="str">
        <f t="shared" si="27"/>
        <v/>
      </c>
      <c r="Y568" s="27"/>
    </row>
    <row r="569" spans="11:25" ht="14.25">
      <c r="K569" s="22"/>
      <c r="L569" s="22"/>
      <c r="X569" s="19" t="str">
        <f t="shared" si="27"/>
        <v/>
      </c>
      <c r="Y569" s="27"/>
    </row>
    <row r="570" spans="11:25" ht="14.25">
      <c r="K570" s="22"/>
      <c r="L570" s="22"/>
      <c r="X570" s="19" t="str">
        <f t="shared" si="27"/>
        <v/>
      </c>
      <c r="Y570" s="27"/>
    </row>
    <row r="571" spans="11:25" ht="14.25">
      <c r="K571" s="22"/>
      <c r="L571" s="22"/>
      <c r="X571" s="19" t="str">
        <f t="shared" si="27"/>
        <v/>
      </c>
      <c r="Y571" s="27"/>
    </row>
    <row r="572" spans="11:25" ht="14.25">
      <c r="K572" s="22"/>
      <c r="L572" s="22"/>
      <c r="X572" s="19" t="str">
        <f t="shared" si="27"/>
        <v/>
      </c>
      <c r="Y572" s="27"/>
    </row>
    <row r="573" spans="11:25" ht="14.25">
      <c r="K573" s="22"/>
      <c r="L573" s="22"/>
      <c r="X573" s="19" t="str">
        <f t="shared" si="27"/>
        <v/>
      </c>
      <c r="Y573" s="27"/>
    </row>
    <row r="574" spans="11:25" ht="14.25">
      <c r="K574" s="22"/>
      <c r="L574" s="22"/>
      <c r="X574" s="19" t="str">
        <f t="shared" si="27"/>
        <v/>
      </c>
      <c r="Y574" s="27"/>
    </row>
    <row r="575" spans="11:25" ht="14.25">
      <c r="K575" s="22"/>
      <c r="L575" s="22"/>
      <c r="X575" s="19" t="str">
        <f t="shared" si="27"/>
        <v/>
      </c>
      <c r="Y575" s="27"/>
    </row>
    <row r="576" spans="11:25" ht="14.25">
      <c r="K576" s="22"/>
      <c r="L576" s="22"/>
      <c r="X576" s="19" t="str">
        <f t="shared" si="27"/>
        <v/>
      </c>
      <c r="Y576" s="27"/>
    </row>
    <row r="577" spans="11:25" ht="14.25">
      <c r="K577" s="22"/>
      <c r="L577" s="22"/>
      <c r="X577" s="19" t="str">
        <f t="shared" si="27"/>
        <v/>
      </c>
      <c r="Y577" s="27"/>
    </row>
    <row r="578" spans="11:25" ht="14.25">
      <c r="K578" s="22"/>
      <c r="L578" s="22"/>
      <c r="X578" s="19" t="str">
        <f t="shared" si="27"/>
        <v/>
      </c>
      <c r="Y578" s="27"/>
    </row>
    <row r="579" spans="11:25" ht="14.25">
      <c r="K579" s="22"/>
      <c r="L579" s="22"/>
      <c r="X579" s="19" t="str">
        <f t="shared" si="27"/>
        <v/>
      </c>
      <c r="Y579" s="27"/>
    </row>
    <row r="580" spans="11:25" ht="14.25">
      <c r="K580" s="22"/>
      <c r="L580" s="22"/>
      <c r="X580" s="19" t="str">
        <f t="shared" si="27"/>
        <v/>
      </c>
      <c r="Y580" s="27"/>
    </row>
    <row r="581" spans="11:25" ht="14.25">
      <c r="K581" s="22"/>
      <c r="L581" s="22"/>
      <c r="X581" s="19" t="str">
        <f t="shared" si="27"/>
        <v/>
      </c>
      <c r="Y581" s="27"/>
    </row>
    <row r="582" spans="11:25" ht="14.25">
      <c r="K582" s="22"/>
      <c r="L582" s="22"/>
      <c r="X582" s="19" t="str">
        <f t="shared" si="27"/>
        <v/>
      </c>
      <c r="Y582" s="27"/>
    </row>
    <row r="583" spans="11:25" ht="14.25">
      <c r="K583" s="22"/>
      <c r="L583" s="22"/>
      <c r="X583" s="19" t="str">
        <f t="shared" si="27"/>
        <v/>
      </c>
      <c r="Y583" s="27"/>
    </row>
    <row r="584" spans="11:25" ht="14.25">
      <c r="K584" s="22"/>
      <c r="L584" s="22"/>
      <c r="X584" s="19" t="str">
        <f t="shared" si="27"/>
        <v/>
      </c>
      <c r="Y584" s="27"/>
    </row>
    <row r="585" spans="11:25" ht="14.25">
      <c r="K585" s="22"/>
      <c r="L585" s="22"/>
      <c r="X585" s="19" t="str">
        <f t="shared" si="27"/>
        <v/>
      </c>
      <c r="Y585" s="27"/>
    </row>
    <row r="586" spans="11:25" ht="14.25">
      <c r="K586" s="22"/>
      <c r="L586" s="22"/>
      <c r="X586" s="19" t="str">
        <f t="shared" si="27"/>
        <v/>
      </c>
      <c r="Y586" s="27"/>
    </row>
    <row r="587" spans="11:25" ht="14.25">
      <c r="K587" s="22"/>
      <c r="L587" s="22"/>
      <c r="X587" s="19" t="str">
        <f t="shared" si="27"/>
        <v/>
      </c>
      <c r="Y587" s="27"/>
    </row>
    <row r="588" spans="11:25" ht="14.25">
      <c r="K588" s="22"/>
      <c r="L588" s="22"/>
      <c r="X588" s="19" t="str">
        <f t="shared" si="27"/>
        <v/>
      </c>
      <c r="Y588" s="27"/>
    </row>
    <row r="589" spans="11:25" ht="14.25">
      <c r="K589" s="22"/>
      <c r="L589" s="22"/>
      <c r="X589" s="19" t="str">
        <f t="shared" si="27"/>
        <v/>
      </c>
      <c r="Y589" s="27"/>
    </row>
    <row r="590" spans="11:25" ht="14.25">
      <c r="K590" s="22"/>
      <c r="L590" s="22"/>
      <c r="X590" s="19" t="str">
        <f t="shared" si="27"/>
        <v/>
      </c>
      <c r="Y590" s="27"/>
    </row>
    <row r="591" spans="11:25" ht="14.25">
      <c r="K591" s="22"/>
      <c r="L591" s="22"/>
      <c r="X591" s="19" t="str">
        <f t="shared" si="27"/>
        <v/>
      </c>
      <c r="Y591" s="27"/>
    </row>
    <row r="592" spans="11:25" ht="14.25">
      <c r="K592" s="22"/>
      <c r="L592" s="22"/>
      <c r="X592" s="19" t="str">
        <f t="shared" si="27"/>
        <v/>
      </c>
      <c r="Y592" s="27"/>
    </row>
    <row r="593" spans="11:25" ht="14.25">
      <c r="K593" s="22"/>
      <c r="L593" s="22"/>
      <c r="X593" s="19" t="str">
        <f t="shared" si="27"/>
        <v/>
      </c>
      <c r="Y593" s="27"/>
    </row>
    <row r="594" spans="11:25" ht="14.25">
      <c r="K594" s="22"/>
      <c r="L594" s="22"/>
      <c r="X594" s="19" t="str">
        <f t="shared" si="27"/>
        <v/>
      </c>
      <c r="Y594" s="27"/>
    </row>
    <row r="595" spans="11:25" ht="14.25">
      <c r="K595" s="22"/>
      <c r="L595" s="22"/>
      <c r="X595" s="19" t="str">
        <f t="shared" si="27"/>
        <v/>
      </c>
      <c r="Y595" s="27"/>
    </row>
    <row r="596" spans="11:25" ht="14.25">
      <c r="K596" s="22"/>
      <c r="L596" s="22"/>
      <c r="X596" s="19" t="str">
        <f t="shared" si="27"/>
        <v/>
      </c>
      <c r="Y596" s="27"/>
    </row>
    <row r="597" spans="11:25" ht="14.25">
      <c r="K597" s="22"/>
      <c r="L597" s="22"/>
      <c r="X597" s="19" t="str">
        <f t="shared" si="27"/>
        <v/>
      </c>
      <c r="Y597" s="27"/>
    </row>
    <row r="598" spans="11:25" ht="14.25">
      <c r="K598" s="22"/>
      <c r="L598" s="22"/>
      <c r="X598" s="19" t="str">
        <f t="shared" si="27"/>
        <v/>
      </c>
      <c r="Y598" s="27"/>
    </row>
    <row r="599" spans="11:25" ht="14.25">
      <c r="K599" s="22"/>
      <c r="L599" s="22"/>
      <c r="X599" s="19" t="str">
        <f t="shared" si="27"/>
        <v/>
      </c>
      <c r="Y599" s="27"/>
    </row>
    <row r="600" spans="11:25" ht="14.25">
      <c r="K600" s="22"/>
      <c r="L600" s="22"/>
      <c r="X600" s="19" t="str">
        <f t="shared" si="27"/>
        <v/>
      </c>
      <c r="Y600" s="27"/>
    </row>
    <row r="601" spans="11:25" ht="14.25">
      <c r="K601" s="22"/>
      <c r="L601" s="22"/>
      <c r="X601" s="19" t="str">
        <f t="shared" si="27"/>
        <v/>
      </c>
      <c r="Y601" s="27"/>
    </row>
    <row r="602" spans="11:25" ht="14.25">
      <c r="K602" s="22"/>
      <c r="L602" s="22"/>
      <c r="X602" s="19" t="str">
        <f t="shared" si="27"/>
        <v/>
      </c>
      <c r="Y602" s="27"/>
    </row>
    <row r="603" spans="11:25" ht="14.25">
      <c r="K603" s="22"/>
      <c r="L603" s="22"/>
      <c r="X603" s="19" t="str">
        <f t="shared" si="27"/>
        <v/>
      </c>
      <c r="Y603" s="27"/>
    </row>
    <row r="604" spans="11:25" ht="14.25">
      <c r="K604" s="22"/>
      <c r="L604" s="22"/>
      <c r="X604" s="19" t="str">
        <f t="shared" ref="X604:X667" si="28">G604&amp;IF(ISBLANK(W604),IF(ISBLANK(T604),"","修正"),"完了")</f>
        <v/>
      </c>
      <c r="Y604" s="27"/>
    </row>
    <row r="605" spans="11:25" ht="14.25">
      <c r="K605" s="22"/>
      <c r="L605" s="22"/>
      <c r="X605" s="19" t="str">
        <f t="shared" si="28"/>
        <v/>
      </c>
      <c r="Y605" s="27"/>
    </row>
    <row r="606" spans="11:25" ht="14.25">
      <c r="K606" s="22"/>
      <c r="L606" s="22"/>
      <c r="X606" s="19" t="str">
        <f t="shared" si="28"/>
        <v/>
      </c>
      <c r="Y606" s="27"/>
    </row>
    <row r="607" spans="11:25" ht="14.25">
      <c r="K607" s="22"/>
      <c r="L607" s="22"/>
      <c r="X607" s="19" t="str">
        <f t="shared" si="28"/>
        <v/>
      </c>
      <c r="Y607" s="27"/>
    </row>
    <row r="608" spans="11:25" ht="14.25">
      <c r="K608" s="22"/>
      <c r="L608" s="22"/>
      <c r="X608" s="19" t="str">
        <f t="shared" si="28"/>
        <v/>
      </c>
      <c r="Y608" s="27"/>
    </row>
    <row r="609" spans="11:25" ht="14.25">
      <c r="K609" s="22"/>
      <c r="L609" s="22"/>
      <c r="X609" s="19" t="str">
        <f t="shared" si="28"/>
        <v/>
      </c>
      <c r="Y609" s="27"/>
    </row>
    <row r="610" spans="11:25" ht="14.25">
      <c r="K610" s="22"/>
      <c r="L610" s="22"/>
      <c r="X610" s="19" t="str">
        <f t="shared" si="28"/>
        <v/>
      </c>
      <c r="Y610" s="27"/>
    </row>
    <row r="611" spans="11:25" ht="14.25">
      <c r="K611" s="22"/>
      <c r="L611" s="22"/>
      <c r="X611" s="19" t="str">
        <f t="shared" si="28"/>
        <v/>
      </c>
      <c r="Y611" s="27"/>
    </row>
    <row r="612" spans="11:25" ht="14.25">
      <c r="K612" s="22"/>
      <c r="L612" s="22"/>
      <c r="X612" s="19" t="str">
        <f t="shared" si="28"/>
        <v/>
      </c>
      <c r="Y612" s="27"/>
    </row>
    <row r="613" spans="11:25" ht="14.25">
      <c r="K613" s="22"/>
      <c r="L613" s="22"/>
      <c r="X613" s="19" t="str">
        <f t="shared" si="28"/>
        <v/>
      </c>
      <c r="Y613" s="27"/>
    </row>
    <row r="614" spans="11:25" ht="14.25">
      <c r="K614" s="22"/>
      <c r="L614" s="22"/>
      <c r="X614" s="19" t="str">
        <f t="shared" si="28"/>
        <v/>
      </c>
      <c r="Y614" s="27"/>
    </row>
    <row r="615" spans="11:25" ht="14.25">
      <c r="K615" s="22"/>
      <c r="L615" s="22"/>
      <c r="X615" s="19" t="str">
        <f t="shared" si="28"/>
        <v/>
      </c>
      <c r="Y615" s="27"/>
    </row>
    <row r="616" spans="11:25" ht="14.25">
      <c r="K616" s="22"/>
      <c r="L616" s="22"/>
      <c r="X616" s="19" t="str">
        <f t="shared" si="28"/>
        <v/>
      </c>
      <c r="Y616" s="27"/>
    </row>
    <row r="617" spans="11:25" ht="14.25">
      <c r="K617" s="22"/>
      <c r="L617" s="22"/>
      <c r="X617" s="19" t="str">
        <f t="shared" si="28"/>
        <v/>
      </c>
      <c r="Y617" s="27"/>
    </row>
    <row r="618" spans="11:25" ht="14.25">
      <c r="K618" s="22"/>
      <c r="L618" s="22"/>
      <c r="X618" s="19" t="str">
        <f t="shared" si="28"/>
        <v/>
      </c>
      <c r="Y618" s="27"/>
    </row>
    <row r="619" spans="11:25" ht="14.25">
      <c r="K619" s="22"/>
      <c r="L619" s="22"/>
      <c r="X619" s="19" t="str">
        <f t="shared" si="28"/>
        <v/>
      </c>
      <c r="Y619" s="27"/>
    </row>
    <row r="620" spans="11:25" ht="14.25">
      <c r="X620" s="19" t="str">
        <f t="shared" si="28"/>
        <v/>
      </c>
      <c r="Y620" s="27"/>
    </row>
    <row r="621" spans="11:25" ht="14.25">
      <c r="X621" s="19" t="str">
        <f t="shared" si="28"/>
        <v/>
      </c>
      <c r="Y621" s="27"/>
    </row>
    <row r="622" spans="11:25" ht="14.25">
      <c r="X622" s="19" t="str">
        <f t="shared" si="28"/>
        <v/>
      </c>
      <c r="Y622" s="27"/>
    </row>
    <row r="623" spans="11:25" ht="14.25">
      <c r="X623" s="19" t="str">
        <f t="shared" si="28"/>
        <v/>
      </c>
      <c r="Y623" s="27"/>
    </row>
    <row r="624" spans="11:25" ht="14.25">
      <c r="X624" s="19" t="str">
        <f t="shared" si="28"/>
        <v/>
      </c>
      <c r="Y624" s="27"/>
    </row>
    <row r="625" spans="24:25" ht="14.25">
      <c r="X625" s="19" t="str">
        <f t="shared" si="28"/>
        <v/>
      </c>
      <c r="Y625" s="27"/>
    </row>
    <row r="626" spans="24:25" ht="14.25">
      <c r="X626" s="19" t="str">
        <f t="shared" si="28"/>
        <v/>
      </c>
      <c r="Y626" s="27"/>
    </row>
    <row r="627" spans="24:25" ht="14.25">
      <c r="X627" s="19" t="str">
        <f t="shared" si="28"/>
        <v/>
      </c>
      <c r="Y627" s="27"/>
    </row>
    <row r="628" spans="24:25" ht="14.25">
      <c r="X628" s="19" t="str">
        <f t="shared" si="28"/>
        <v/>
      </c>
      <c r="Y628" s="27"/>
    </row>
    <row r="629" spans="24:25" ht="14.25">
      <c r="X629" s="19" t="str">
        <f t="shared" si="28"/>
        <v/>
      </c>
      <c r="Y629" s="27"/>
    </row>
    <row r="630" spans="24:25" ht="14.25">
      <c r="X630" s="19" t="str">
        <f t="shared" si="28"/>
        <v/>
      </c>
      <c r="Y630" s="27"/>
    </row>
    <row r="631" spans="24:25" ht="14.25">
      <c r="X631" s="19" t="str">
        <f t="shared" si="28"/>
        <v/>
      </c>
      <c r="Y631" s="27"/>
    </row>
    <row r="632" spans="24:25" ht="14.25">
      <c r="X632" s="19" t="str">
        <f t="shared" si="28"/>
        <v/>
      </c>
      <c r="Y632" s="27"/>
    </row>
    <row r="633" spans="24:25" ht="14.25">
      <c r="X633" s="19" t="str">
        <f t="shared" si="28"/>
        <v/>
      </c>
      <c r="Y633" s="27"/>
    </row>
    <row r="634" spans="24:25" ht="14.25">
      <c r="X634" s="19" t="str">
        <f t="shared" si="28"/>
        <v/>
      </c>
      <c r="Y634" s="27"/>
    </row>
    <row r="635" spans="24:25" ht="14.25">
      <c r="X635" s="19" t="str">
        <f t="shared" si="28"/>
        <v/>
      </c>
      <c r="Y635" s="27"/>
    </row>
    <row r="636" spans="24:25" ht="14.25">
      <c r="X636" s="19" t="str">
        <f t="shared" si="28"/>
        <v/>
      </c>
      <c r="Y636" s="27"/>
    </row>
    <row r="637" spans="24:25" ht="14.25">
      <c r="X637" s="19" t="str">
        <f t="shared" si="28"/>
        <v/>
      </c>
      <c r="Y637" s="27"/>
    </row>
    <row r="638" spans="24:25" ht="14.25">
      <c r="X638" s="19" t="str">
        <f t="shared" si="28"/>
        <v/>
      </c>
      <c r="Y638" s="27"/>
    </row>
    <row r="639" spans="24:25" ht="14.25">
      <c r="X639" s="19" t="str">
        <f t="shared" si="28"/>
        <v/>
      </c>
      <c r="Y639" s="27"/>
    </row>
    <row r="640" spans="24:25" ht="14.25">
      <c r="X640" s="19" t="str">
        <f t="shared" si="28"/>
        <v/>
      </c>
      <c r="Y640" s="27"/>
    </row>
    <row r="641" spans="24:25" ht="14.25">
      <c r="X641" s="19" t="str">
        <f t="shared" si="28"/>
        <v/>
      </c>
      <c r="Y641" s="27"/>
    </row>
    <row r="642" spans="24:25" ht="14.25">
      <c r="X642" s="19" t="str">
        <f t="shared" si="28"/>
        <v/>
      </c>
      <c r="Y642" s="27"/>
    </row>
    <row r="643" spans="24:25" ht="14.25">
      <c r="X643" s="19" t="str">
        <f t="shared" si="28"/>
        <v/>
      </c>
      <c r="Y643" s="27"/>
    </row>
    <row r="644" spans="24:25" ht="14.25">
      <c r="X644" s="19" t="str">
        <f t="shared" si="28"/>
        <v/>
      </c>
      <c r="Y644" s="27"/>
    </row>
    <row r="645" spans="24:25" ht="14.25">
      <c r="X645" s="19" t="str">
        <f t="shared" si="28"/>
        <v/>
      </c>
      <c r="Y645" s="27"/>
    </row>
    <row r="646" spans="24:25" ht="14.25">
      <c r="X646" s="19" t="str">
        <f t="shared" si="28"/>
        <v/>
      </c>
      <c r="Y646" s="27"/>
    </row>
    <row r="647" spans="24:25" ht="14.25">
      <c r="X647" s="19" t="str">
        <f t="shared" si="28"/>
        <v/>
      </c>
      <c r="Y647" s="27"/>
    </row>
    <row r="648" spans="24:25" ht="14.25">
      <c r="X648" s="19" t="str">
        <f t="shared" si="28"/>
        <v/>
      </c>
      <c r="Y648" s="27"/>
    </row>
    <row r="649" spans="24:25" ht="14.25">
      <c r="X649" s="19" t="str">
        <f t="shared" si="28"/>
        <v/>
      </c>
      <c r="Y649" s="27"/>
    </row>
    <row r="650" spans="24:25" ht="14.25">
      <c r="X650" s="19" t="str">
        <f t="shared" si="28"/>
        <v/>
      </c>
      <c r="Y650" s="27"/>
    </row>
    <row r="651" spans="24:25" ht="14.25">
      <c r="X651" s="19" t="str">
        <f t="shared" si="28"/>
        <v/>
      </c>
      <c r="Y651" s="27"/>
    </row>
    <row r="652" spans="24:25" ht="14.25">
      <c r="X652" s="19" t="str">
        <f t="shared" si="28"/>
        <v/>
      </c>
      <c r="Y652" s="27"/>
    </row>
    <row r="653" spans="24:25" ht="14.25">
      <c r="X653" s="19" t="str">
        <f t="shared" si="28"/>
        <v/>
      </c>
      <c r="Y653" s="27"/>
    </row>
    <row r="654" spans="24:25" ht="14.25">
      <c r="X654" s="19" t="str">
        <f t="shared" si="28"/>
        <v/>
      </c>
      <c r="Y654" s="27"/>
    </row>
    <row r="655" spans="24:25" ht="14.25">
      <c r="X655" s="19" t="str">
        <f t="shared" si="28"/>
        <v/>
      </c>
      <c r="Y655" s="27"/>
    </row>
    <row r="656" spans="24:25" ht="14.25">
      <c r="X656" s="19" t="str">
        <f t="shared" si="28"/>
        <v/>
      </c>
      <c r="Y656" s="27"/>
    </row>
    <row r="657" spans="24:25" ht="14.25">
      <c r="X657" s="19" t="str">
        <f t="shared" si="28"/>
        <v/>
      </c>
      <c r="Y657" s="27"/>
    </row>
    <row r="658" spans="24:25" ht="14.25">
      <c r="X658" s="19" t="str">
        <f t="shared" si="28"/>
        <v/>
      </c>
      <c r="Y658" s="27"/>
    </row>
    <row r="659" spans="24:25" ht="14.25">
      <c r="X659" s="19" t="str">
        <f t="shared" si="28"/>
        <v/>
      </c>
      <c r="Y659" s="27"/>
    </row>
    <row r="660" spans="24:25" ht="14.25">
      <c r="X660" s="19" t="str">
        <f t="shared" si="28"/>
        <v/>
      </c>
      <c r="Y660" s="27"/>
    </row>
    <row r="661" spans="24:25" ht="14.25">
      <c r="X661" s="19" t="str">
        <f t="shared" si="28"/>
        <v/>
      </c>
      <c r="Y661" s="27"/>
    </row>
    <row r="662" spans="24:25" ht="14.25">
      <c r="X662" s="19" t="str">
        <f t="shared" si="28"/>
        <v/>
      </c>
      <c r="Y662" s="27"/>
    </row>
    <row r="663" spans="24:25" ht="14.25">
      <c r="X663" s="19" t="str">
        <f t="shared" si="28"/>
        <v/>
      </c>
      <c r="Y663" s="27"/>
    </row>
    <row r="664" spans="24:25" ht="14.25">
      <c r="X664" s="19" t="str">
        <f t="shared" si="28"/>
        <v/>
      </c>
      <c r="Y664" s="27"/>
    </row>
    <row r="665" spans="24:25" ht="14.25">
      <c r="X665" s="19" t="str">
        <f t="shared" si="28"/>
        <v/>
      </c>
      <c r="Y665" s="27"/>
    </row>
    <row r="666" spans="24:25" ht="14.25">
      <c r="X666" s="19" t="str">
        <f t="shared" si="28"/>
        <v/>
      </c>
      <c r="Y666" s="27"/>
    </row>
    <row r="667" spans="24:25" ht="14.25">
      <c r="X667" s="19" t="str">
        <f t="shared" si="28"/>
        <v/>
      </c>
      <c r="Y667" s="27"/>
    </row>
    <row r="668" spans="24:25" ht="14.25">
      <c r="X668" s="19" t="str">
        <f t="shared" ref="X668:X707" si="29">G668&amp;IF(ISBLANK(W668),IF(ISBLANK(T668),"","修正"),"完了")</f>
        <v/>
      </c>
      <c r="Y668" s="27"/>
    </row>
    <row r="669" spans="24:25" ht="14.25">
      <c r="X669" s="19" t="str">
        <f t="shared" si="29"/>
        <v/>
      </c>
      <c r="Y669" s="27"/>
    </row>
    <row r="670" spans="24:25" ht="14.25">
      <c r="X670" s="19" t="str">
        <f t="shared" si="29"/>
        <v/>
      </c>
      <c r="Y670" s="27"/>
    </row>
    <row r="671" spans="24:25" ht="14.25">
      <c r="X671" s="19" t="str">
        <f t="shared" si="29"/>
        <v/>
      </c>
      <c r="Y671" s="27"/>
    </row>
    <row r="672" spans="24:25" ht="14.25">
      <c r="X672" s="19" t="str">
        <f t="shared" si="29"/>
        <v/>
      </c>
      <c r="Y672" s="27"/>
    </row>
    <row r="673" spans="24:25" ht="14.25">
      <c r="X673" s="19" t="str">
        <f t="shared" si="29"/>
        <v/>
      </c>
      <c r="Y673" s="27"/>
    </row>
    <row r="674" spans="24:25" ht="14.25">
      <c r="X674" s="19" t="str">
        <f t="shared" si="29"/>
        <v/>
      </c>
      <c r="Y674" s="27"/>
    </row>
    <row r="675" spans="24:25" ht="14.25">
      <c r="X675" s="19" t="str">
        <f t="shared" si="29"/>
        <v/>
      </c>
      <c r="Y675" s="27"/>
    </row>
    <row r="676" spans="24:25" ht="14.25">
      <c r="X676" s="19" t="str">
        <f t="shared" si="29"/>
        <v/>
      </c>
      <c r="Y676" s="27"/>
    </row>
    <row r="677" spans="24:25" ht="14.25">
      <c r="X677" s="19" t="str">
        <f t="shared" si="29"/>
        <v/>
      </c>
      <c r="Y677" s="27"/>
    </row>
    <row r="678" spans="24:25" ht="14.25">
      <c r="X678" s="19" t="str">
        <f t="shared" si="29"/>
        <v/>
      </c>
      <c r="Y678" s="27"/>
    </row>
    <row r="679" spans="24:25" ht="14.25">
      <c r="X679" s="19" t="str">
        <f t="shared" si="29"/>
        <v/>
      </c>
      <c r="Y679" s="27"/>
    </row>
    <row r="680" spans="24:25" ht="14.25">
      <c r="X680" s="19" t="str">
        <f t="shared" si="29"/>
        <v/>
      </c>
      <c r="Y680" s="27"/>
    </row>
    <row r="681" spans="24:25" ht="14.25">
      <c r="X681" s="19" t="str">
        <f t="shared" si="29"/>
        <v/>
      </c>
      <c r="Y681" s="27"/>
    </row>
    <row r="682" spans="24:25" ht="14.25">
      <c r="X682" s="19" t="str">
        <f t="shared" si="29"/>
        <v/>
      </c>
      <c r="Y682" s="27"/>
    </row>
    <row r="683" spans="24:25" ht="14.25">
      <c r="X683" s="19" t="str">
        <f t="shared" si="29"/>
        <v/>
      </c>
      <c r="Y683" s="27"/>
    </row>
    <row r="684" spans="24:25" ht="14.25">
      <c r="X684" s="19" t="str">
        <f t="shared" si="29"/>
        <v/>
      </c>
      <c r="Y684" s="27"/>
    </row>
    <row r="685" spans="24:25" ht="14.25">
      <c r="X685" s="19" t="str">
        <f t="shared" si="29"/>
        <v/>
      </c>
      <c r="Y685" s="27"/>
    </row>
    <row r="686" spans="24:25" ht="14.25">
      <c r="X686" s="19" t="str">
        <f t="shared" si="29"/>
        <v/>
      </c>
      <c r="Y686" s="27"/>
    </row>
    <row r="687" spans="24:25" ht="14.25">
      <c r="X687" s="19" t="str">
        <f t="shared" si="29"/>
        <v/>
      </c>
      <c r="Y687" s="27"/>
    </row>
    <row r="688" spans="24:25" ht="14.25">
      <c r="X688" s="19" t="str">
        <f t="shared" si="29"/>
        <v/>
      </c>
      <c r="Y688" s="27"/>
    </row>
    <row r="689" spans="24:25" ht="14.25">
      <c r="X689" s="19" t="str">
        <f t="shared" si="29"/>
        <v/>
      </c>
      <c r="Y689" s="27"/>
    </row>
    <row r="690" spans="24:25" ht="14.25">
      <c r="X690" s="19" t="str">
        <f t="shared" si="29"/>
        <v/>
      </c>
      <c r="Y690" s="27"/>
    </row>
    <row r="691" spans="24:25" ht="14.25">
      <c r="X691" s="19" t="str">
        <f t="shared" si="29"/>
        <v/>
      </c>
      <c r="Y691" s="27"/>
    </row>
    <row r="692" spans="24:25" ht="14.25">
      <c r="X692" s="19" t="str">
        <f t="shared" si="29"/>
        <v/>
      </c>
      <c r="Y692" s="27"/>
    </row>
    <row r="693" spans="24:25" ht="14.25">
      <c r="X693" s="19" t="str">
        <f t="shared" si="29"/>
        <v/>
      </c>
      <c r="Y693" s="27"/>
    </row>
    <row r="694" spans="24:25" ht="14.25">
      <c r="X694" s="19" t="str">
        <f t="shared" si="29"/>
        <v/>
      </c>
      <c r="Y694" s="27"/>
    </row>
    <row r="695" spans="24:25" ht="14.25">
      <c r="X695" s="19" t="str">
        <f t="shared" si="29"/>
        <v/>
      </c>
      <c r="Y695" s="27"/>
    </row>
    <row r="696" spans="24:25" ht="14.25">
      <c r="X696" s="19" t="str">
        <f t="shared" si="29"/>
        <v/>
      </c>
      <c r="Y696" s="27"/>
    </row>
    <row r="697" spans="24:25" ht="14.25">
      <c r="X697" s="19" t="str">
        <f t="shared" si="29"/>
        <v/>
      </c>
      <c r="Y697" s="27"/>
    </row>
    <row r="698" spans="24:25" ht="14.25">
      <c r="X698" s="19" t="str">
        <f t="shared" si="29"/>
        <v/>
      </c>
      <c r="Y698" s="27"/>
    </row>
    <row r="699" spans="24:25" ht="14.25">
      <c r="X699" s="19" t="str">
        <f t="shared" si="29"/>
        <v/>
      </c>
      <c r="Y699" s="27"/>
    </row>
    <row r="700" spans="24:25" ht="14.25">
      <c r="X700" s="19" t="str">
        <f t="shared" si="29"/>
        <v/>
      </c>
      <c r="Y700" s="27"/>
    </row>
    <row r="701" spans="24:25" ht="14.25">
      <c r="X701" s="19" t="str">
        <f t="shared" si="29"/>
        <v/>
      </c>
      <c r="Y701" s="27"/>
    </row>
    <row r="702" spans="24:25" ht="14.25">
      <c r="X702" s="19" t="str">
        <f t="shared" si="29"/>
        <v/>
      </c>
      <c r="Y702" s="27"/>
    </row>
    <row r="703" spans="24:25" ht="14.25">
      <c r="X703" s="19" t="str">
        <f t="shared" si="29"/>
        <v/>
      </c>
      <c r="Y703" s="27"/>
    </row>
    <row r="704" spans="24:25" ht="14.25">
      <c r="X704" s="19" t="str">
        <f t="shared" si="29"/>
        <v/>
      </c>
      <c r="Y704" s="27"/>
    </row>
    <row r="705" spans="24:25" ht="14.25">
      <c r="X705" s="19" t="str">
        <f t="shared" si="29"/>
        <v/>
      </c>
      <c r="Y705" s="27"/>
    </row>
    <row r="706" spans="24:25" ht="14.25">
      <c r="X706" s="19" t="str">
        <f t="shared" si="29"/>
        <v/>
      </c>
      <c r="Y706" s="27"/>
    </row>
    <row r="707" spans="24:25" ht="14.25">
      <c r="X707" s="19" t="str">
        <f t="shared" si="29"/>
        <v/>
      </c>
      <c r="Y707" s="27"/>
    </row>
  </sheetData>
  <autoFilter ref="A3:AC707" xr:uid="{00000000-0009-0000-0000-000000000000}"/>
  <dataConsolidate/>
  <customSheetViews>
    <customSheetView guid="{3D68FE55-9FE9-406E-B4B4-EB1306974C78}" scale="80" showPageBreaks="1" fitToPage="1" filter="1" showAutoFilter="1" topLeftCell="I1">
      <pane ySplit="2" topLeftCell="A123" activePane="bottomLeft" state="frozen"/>
      <selection pane="bottomLeft" activeCell="Q125" sqref="Q125"/>
      <pageMargins left="0.19685039370078741" right="0.19685039370078741" top="0.39370078740157483" bottom="0.39370078740157483" header="0.19685039370078741" footer="0.19685039370078741"/>
      <pageSetup paperSize="9" scale="26" fitToHeight="0" orientation="landscape" horizontalDpi="300" verticalDpi="300" r:id="rId1"/>
      <headerFooter alignWithMargins="0">
        <oddFooter>&amp;C&amp;P/&amp;N</oddFooter>
      </headerFooter>
      <autoFilter ref="B1:AC1" xr:uid="{9A256D27-7E51-42AD-894B-E20519713588}">
        <filterColumn colId="24">
          <filters blank="1"/>
        </filterColumn>
      </autoFilter>
    </customSheetView>
    <customSheetView guid="{76884215-D5A3-496C-A767-396CF4708B78}" scale="70" showPageBreaks="1" fitToPage="1" printArea="1" filter="1" showAutoFilter="1">
      <pane xSplit="4" ySplit="2" topLeftCell="M123" activePane="bottomRight" state="frozen"/>
      <selection pane="bottomRight" activeCell="M123" sqref="M123"/>
      <pageMargins left="0.19685039370078741" right="0.19685039370078741" top="0.39370078740157483" bottom="0.39370078740157483" header="0.19685039370078741" footer="0.19685039370078741"/>
      <pageSetup paperSize="9" scale="27" fitToHeight="0" orientation="landscape" horizontalDpi="300" verticalDpi="300" r:id="rId2"/>
      <headerFooter alignWithMargins="0">
        <oddFooter>&amp;C&amp;P/&amp;N</oddFooter>
      </headerFooter>
      <autoFilter ref="B1:AC1" xr:uid="{9809FE53-B933-4A75-9998-DA179930459E}">
        <filterColumn colId="24">
          <filters blank="1"/>
        </filterColumn>
      </autoFilter>
    </customSheetView>
    <customSheetView guid="{A2D04565-ADB8-4936-A5F2-40919A5C66DD}" scale="70" showPageBreaks="1" fitToPage="1" printArea="1" showAutoFilter="1">
      <pane xSplit="4" ySplit="2" topLeftCell="O124" activePane="bottomRight" state="frozen"/>
      <selection pane="bottomRight" activeCell="R125" sqref="R125"/>
      <pageMargins left="0.19685039370078741" right="0.19685039370078741" top="0.39370078740157483" bottom="0.39370078740157483" header="0.19685039370078741" footer="0.19685039370078741"/>
      <pageSetup paperSize="9" scale="27" fitToHeight="0" orientation="landscape" horizontalDpi="300" verticalDpi="300" r:id="rId3"/>
      <headerFooter alignWithMargins="0">
        <oddFooter>&amp;C&amp;P/&amp;N</oddFooter>
      </headerFooter>
      <autoFilter ref="B1:AC1" xr:uid="{BA7DA507-19ED-4693-83A7-385026E447A6}"/>
    </customSheetView>
    <customSheetView guid="{7AE373E4-750B-4CD3-A3D7-67F0463ABF18}" showPageBreaks="1" fitToPage="1" printArea="1" showAutoFilter="1" topLeftCell="P1">
      <pane ySplit="2" topLeftCell="A10" activePane="bottomLeft" state="frozen"/>
      <selection pane="bottomLeft" activeCell="R10" sqref="R10"/>
      <pageMargins left="0.19685039370078741" right="0.19685039370078741" top="0.39370078740157483" bottom="0.39370078740157483" header="0.19685039370078741" footer="0.19685039370078741"/>
      <pageSetup paperSize="9" scale="27" fitToHeight="0" orientation="landscape" horizontalDpi="300" verticalDpi="300" r:id="rId4"/>
      <headerFooter alignWithMargins="0">
        <oddFooter>&amp;C&amp;P/&amp;N</oddFooter>
      </headerFooter>
      <autoFilter ref="B1:AC1" xr:uid="{323B121E-6216-4337-A880-B43628E3AA83}"/>
    </customSheetView>
    <customSheetView guid="{C40ED2D1-E9FF-4B43-9CD7-AF646C32790D}" scale="80" showPageBreaks="1" fitToPage="1" filter="1" showAutoFilter="1" topLeftCell="A57">
      <selection activeCell="A95" sqref="A95"/>
      <pageMargins left="0.19685039370078741" right="0.19685039370078741" top="0.39370078740157483" bottom="0.39370078740157483" header="0.19685039370078741" footer="0.19685039370078741"/>
      <pageSetup paperSize="9" scale="27" fitToHeight="0" orientation="landscape" horizontalDpi="300" verticalDpi="300" r:id="rId5"/>
      <headerFooter alignWithMargins="0">
        <oddFooter>&amp;C&amp;P/&amp;N</oddFooter>
      </headerFooter>
      <autoFilter ref="B1:AC1" xr:uid="{CA24FE7B-A13E-4B1D-8CD8-90D46E1E7F0C}">
        <filterColumn colId="22">
          <filters>
            <filter val="奥山"/>
          </filters>
        </filterColumn>
      </autoFilter>
    </customSheetView>
    <customSheetView guid="{A8B0E8E8-FBDA-4010-A431-87AF9C34D588}" fitToPage="1" filter="1" showAutoFilter="1">
      <pane ySplit="2" topLeftCell="A125" activePane="bottomLeft" state="frozen"/>
      <selection pane="bottomLeft" activeCell="N127" sqref="N127"/>
      <pageMargins left="0.19685039370078741" right="0.19685039370078741" top="0.39370078740157483" bottom="0.39370078740157483" header="0.19685039370078741" footer="0.19685039370078741"/>
      <pageSetup paperSize="9" scale="27" fitToHeight="0" orientation="landscape" horizontalDpi="300" verticalDpi="300" r:id="rId6"/>
      <headerFooter alignWithMargins="0">
        <oddFooter>&amp;C&amp;P/&amp;N</oddFooter>
      </headerFooter>
      <autoFilter ref="B1:AC1" xr:uid="{5B6EFC25-2DC8-490B-8674-8663DE99F3BE}">
        <filterColumn colId="11">
          <filters blank="1">
            <filter val="回答待ち"/>
            <filter val="見積済"/>
            <filter val="見積未"/>
            <filter val="修正中"/>
            <filter val="入替待ち"/>
          </filters>
        </filterColumn>
      </autoFilter>
    </customSheetView>
    <customSheetView guid="{4849AFCD-278E-49FC-B2CA-EC1D5F4D6060}" showPageBreaks="1" fitToPage="1" filter="1" showAutoFilter="1">
      <pane ySplit="2" topLeftCell="A30" activePane="bottomLeft" state="frozen"/>
      <selection pane="bottomLeft" activeCell="L31" sqref="L31"/>
      <pageMargins left="0.19685039370078741" right="0.19685039370078741" top="0.39370078740157483" bottom="0.39370078740157483" header="0.19685039370078741" footer="0.19685039370078741"/>
      <pageSetup paperSize="9" scale="26" fitToHeight="0" orientation="landscape" horizontalDpi="300" verticalDpi="300" r:id="rId7"/>
      <headerFooter alignWithMargins="0">
        <oddFooter>&amp;C&amp;P/&amp;N</oddFooter>
      </headerFooter>
      <autoFilter ref="B1:AC1" xr:uid="{3BF5287F-11C2-47B4-862F-5240A0A0B237}">
        <filterColumn colId="11">
          <filters blank="1">
            <filter val="回答待ち"/>
            <filter val="見積済"/>
            <filter val="見積未"/>
            <filter val="修正中"/>
            <filter val="入替待ち"/>
          </filters>
        </filterColumn>
      </autoFilter>
    </customSheetView>
  </customSheetViews>
  <phoneticPr fontId="4"/>
  <conditionalFormatting sqref="A425:H425 A13:J53 H54:J133 X26:Y26 X64:Y64 R13:W133 L13:O133">
    <cfRule type="expression" dxfId="346" priority="1274" stopIfTrue="1">
      <formula>$K13="保留"</formula>
    </cfRule>
    <cfRule type="expression" dxfId="345" priority="1275" stopIfTrue="1">
      <formula>#REF!="見積"</formula>
    </cfRule>
  </conditionalFormatting>
  <conditionalFormatting sqref="A427:H431">
    <cfRule type="expression" dxfId="344" priority="1276" stopIfTrue="1">
      <formula>$K427="完了"</formula>
    </cfRule>
    <cfRule type="expression" dxfId="343" priority="1277" stopIfTrue="1">
      <formula>$K427="保留"</formula>
    </cfRule>
    <cfRule type="expression" dxfId="342" priority="1278" stopIfTrue="1">
      <formula>#REF!="見積"</formula>
    </cfRule>
  </conditionalFormatting>
  <conditionalFormatting sqref="A342:I374 K343:X345">
    <cfRule type="expression" dxfId="341" priority="1521" stopIfTrue="1">
      <formula>$K342="保留"</formula>
    </cfRule>
    <cfRule type="expression" dxfId="340" priority="1522" stopIfTrue="1">
      <formula>#REF!="見積"</formula>
    </cfRule>
  </conditionalFormatting>
  <conditionalFormatting sqref="A377:I393 K387:X388">
    <cfRule type="expression" dxfId="339" priority="1683" stopIfTrue="1">
      <formula>$K377="保留"</formula>
    </cfRule>
    <cfRule type="expression" dxfId="338" priority="1684" stopIfTrue="1">
      <formula>#REF!="見積"</formula>
    </cfRule>
  </conditionalFormatting>
  <conditionalFormatting sqref="A4:J11">
    <cfRule type="expression" dxfId="337" priority="1213" stopIfTrue="1">
      <formula>$K4="完了"</formula>
    </cfRule>
    <cfRule type="expression" dxfId="336" priority="1214" stopIfTrue="1">
      <formula>$K4="保留"</formula>
    </cfRule>
    <cfRule type="expression" dxfId="335" priority="1215" stopIfTrue="1">
      <formula>#REF!="見積"</formula>
    </cfRule>
  </conditionalFormatting>
  <conditionalFormatting sqref="A329:J341">
    <cfRule type="expression" dxfId="334" priority="1288" stopIfTrue="1">
      <formula>$K329="完了"</formula>
    </cfRule>
    <cfRule type="expression" dxfId="333" priority="1289" stopIfTrue="1">
      <formula>$K329="保留"</formula>
    </cfRule>
    <cfRule type="expression" dxfId="332" priority="1290" stopIfTrue="1">
      <formula>#REF!="見積"</formula>
    </cfRule>
  </conditionalFormatting>
  <conditionalFormatting sqref="A414:J425 H54:J133 A12:J53 X26:Y26 X93:Y93 X64:Y64 R4:W133 K4:O133">
    <cfRule type="expression" dxfId="331" priority="1273" stopIfTrue="1">
      <formula>$K4="完了"</formula>
    </cfRule>
  </conditionalFormatting>
  <conditionalFormatting sqref="A328:K328">
    <cfRule type="expression" dxfId="330" priority="1303" stopIfTrue="1">
      <formula>$K328="完了"</formula>
    </cfRule>
    <cfRule type="expression" dxfId="329" priority="1304" stopIfTrue="1">
      <formula>$K328="保留"</formula>
    </cfRule>
    <cfRule type="expression" dxfId="328" priority="1305" stopIfTrue="1">
      <formula>#REF!="見積"</formula>
    </cfRule>
  </conditionalFormatting>
  <conditionalFormatting sqref="A375:K376">
    <cfRule type="expression" dxfId="327" priority="1297" stopIfTrue="1">
      <formula>$K375="完了"</formula>
    </cfRule>
    <cfRule type="expression" dxfId="326" priority="1298" stopIfTrue="1">
      <formula>$K375="保留"</formula>
    </cfRule>
    <cfRule type="expression" dxfId="325" priority="1299" stopIfTrue="1">
      <formula>#REF!="見積"</formula>
    </cfRule>
  </conditionalFormatting>
  <conditionalFormatting sqref="A413:K413">
    <cfRule type="expression" dxfId="324" priority="1471" stopIfTrue="1">
      <formula>$K413="保留"</formula>
    </cfRule>
    <cfRule type="expression" dxfId="323" priority="1472" stopIfTrue="1">
      <formula>#REF!="見積"</formula>
    </cfRule>
  </conditionalFormatting>
  <conditionalFormatting sqref="A426:K426">
    <cfRule type="expression" dxfId="322" priority="1339" stopIfTrue="1">
      <formula>$K426="完了"</formula>
    </cfRule>
  </conditionalFormatting>
  <conditionalFormatting sqref="A439:K439">
    <cfRule type="expression" dxfId="321" priority="1261" stopIfTrue="1">
      <formula>$K439="完了"</formula>
    </cfRule>
    <cfRule type="expression" dxfId="320" priority="1262" stopIfTrue="1">
      <formula>$K439="保留"</formula>
    </cfRule>
    <cfRule type="expression" dxfId="319" priority="1263" stopIfTrue="1">
      <formula>#REF!="見積"</formula>
    </cfRule>
  </conditionalFormatting>
  <conditionalFormatting sqref="A441:K442">
    <cfRule type="expression" dxfId="318" priority="1249" stopIfTrue="1">
      <formula>$K441="完了"</formula>
    </cfRule>
    <cfRule type="expression" dxfId="317" priority="1250" stopIfTrue="1">
      <formula>$K441="保留"</formula>
    </cfRule>
    <cfRule type="expression" dxfId="316" priority="1251" stopIfTrue="1">
      <formula>#REF!="見積"</formula>
    </cfRule>
  </conditionalFormatting>
  <conditionalFormatting sqref="A447:K447">
    <cfRule type="expression" dxfId="315" priority="1252" stopIfTrue="1">
      <formula>$K447="完了"</formula>
    </cfRule>
    <cfRule type="expression" dxfId="314" priority="1253" stopIfTrue="1">
      <formula>$K447="保留"</formula>
    </cfRule>
    <cfRule type="expression" dxfId="313" priority="1254" stopIfTrue="1">
      <formula>#REF!="見積"</formula>
    </cfRule>
  </conditionalFormatting>
  <conditionalFormatting sqref="A134:W139 A141:Y141 A143:W166 A274:J292 A294:J296 A298:J320 A322:J327 J342:J351 J353:J357 J359:J374 J377 J379:J385 J387:J393 A397:J398 A406:J406 A54:G133">
    <cfRule type="expression" dxfId="312" priority="1477" stopIfTrue="1">
      <formula>$K54="保留"</formula>
    </cfRule>
    <cfRule type="expression" dxfId="311" priority="1478" stopIfTrue="1">
      <formula>#REF!="見積"</formula>
    </cfRule>
  </conditionalFormatting>
  <conditionalFormatting sqref="A140:W140 A142:W142 A167:Y167 K389:W393 A394:W396 K397:W398 A399:W405 K406:W406 A407:W412 L413:W413 K414:W414 A414:I424 A12:J12 K4:O4 R4:W12 L5:O12 K5:K133">
    <cfRule type="expression" dxfId="310" priority="2113" stopIfTrue="1">
      <formula>#REF!="見積"</formula>
    </cfRule>
  </conditionalFormatting>
  <conditionalFormatting sqref="A140:W140 A142:W142 A167:Y167 K389:W393 K414:W414 A394:W396 K397:W398 A399:W405 K406:W406 A407:W412 L413:W413 A414:I424 K4:O4 A12:J12 R4:W12 L5:O12 K5:K133">
    <cfRule type="expression" dxfId="309" priority="2112" stopIfTrue="1">
      <formula>$K4="保留"</formula>
    </cfRule>
  </conditionalFormatting>
  <conditionalFormatting sqref="A168:W273">
    <cfRule type="expression" dxfId="308" priority="1459" stopIfTrue="1">
      <formula>$K168="保留"</formula>
    </cfRule>
    <cfRule type="expression" dxfId="307" priority="1460" stopIfTrue="1">
      <formula>#REF!="見積"</formula>
    </cfRule>
  </conditionalFormatting>
  <conditionalFormatting sqref="A168:W327">
    <cfRule type="expression" dxfId="306" priority="1458" stopIfTrue="1">
      <formula>$K168="完了"</formula>
    </cfRule>
  </conditionalFormatting>
  <conditionalFormatting sqref="A394:W413">
    <cfRule type="expression" dxfId="305" priority="1470" stopIfTrue="1">
      <formula>$K394="完了"</formula>
    </cfRule>
  </conditionalFormatting>
  <conditionalFormatting sqref="I425:I431">
    <cfRule type="expression" dxfId="304" priority="1370" stopIfTrue="1">
      <formula>$K425="保留"</formula>
    </cfRule>
    <cfRule type="expression" dxfId="303" priority="1371" stopIfTrue="1">
      <formula>#REF!="見積"</formula>
    </cfRule>
  </conditionalFormatting>
  <conditionalFormatting sqref="I428:J431">
    <cfRule type="expression" dxfId="302" priority="1366" stopIfTrue="1">
      <formula>$K428="完了"</formula>
    </cfRule>
  </conditionalFormatting>
  <conditionalFormatting sqref="I427:Q427">
    <cfRule type="expression" dxfId="301" priority="1357" stopIfTrue="1">
      <formula>$K427="完了"</formula>
    </cfRule>
  </conditionalFormatting>
  <conditionalFormatting sqref="J414:J431">
    <cfRule type="expression" dxfId="300" priority="1367" stopIfTrue="1">
      <formula>$K414="保留"</formula>
    </cfRule>
    <cfRule type="expression" dxfId="299" priority="1368" stopIfTrue="1">
      <formula>#REF!="見積"</formula>
    </cfRule>
  </conditionalFormatting>
  <conditionalFormatting sqref="J352:K352 J358:K358 J378:K378 J386:K386">
    <cfRule type="expression" dxfId="298" priority="1507" stopIfTrue="1">
      <formula>$K352="保留"</formula>
    </cfRule>
    <cfRule type="expression" dxfId="297" priority="1508" stopIfTrue="1">
      <formula>#REF!="見積"</formula>
    </cfRule>
  </conditionalFormatting>
  <conditionalFormatting sqref="J352:W374">
    <cfRule type="expression" dxfId="296" priority="1455" stopIfTrue="1">
      <formula>$K352="完了"</formula>
    </cfRule>
  </conditionalFormatting>
  <conditionalFormatting sqref="J377:W386 A134:W138 A139:Y139 A141:Y141 A143:Y143 A144:W166 J342:J351 J387:J393 A54:G133">
    <cfRule type="expression" dxfId="295" priority="1476" stopIfTrue="1">
      <formula>$K54="完了"</formula>
    </cfRule>
  </conditionalFormatting>
  <conditionalFormatting sqref="K337">
    <cfRule type="expression" dxfId="294" priority="1270" stopIfTrue="1">
      <formula>$K337="完了"</formula>
    </cfRule>
    <cfRule type="expression" dxfId="293" priority="1271" stopIfTrue="1">
      <formula>$K337="保留"</formula>
    </cfRule>
    <cfRule type="expression" dxfId="292" priority="1272" stopIfTrue="1">
      <formula>#REF!="見積"</formula>
    </cfRule>
  </conditionalFormatting>
  <conditionalFormatting sqref="K340:K341">
    <cfRule type="expression" dxfId="291" priority="1264" stopIfTrue="1">
      <formula>$K340="完了"</formula>
    </cfRule>
    <cfRule type="expression" dxfId="290" priority="1265" stopIfTrue="1">
      <formula>$K340="保留"</formula>
    </cfRule>
    <cfRule type="expression" dxfId="289" priority="1266" stopIfTrue="1">
      <formula>#REF!="見積"</formula>
    </cfRule>
  </conditionalFormatting>
  <conditionalFormatting sqref="K367">
    <cfRule type="expression" dxfId="288" priority="1456" stopIfTrue="1">
      <formula>$K367="保留"</formula>
    </cfRule>
    <cfRule type="expression" dxfId="287" priority="1457" stopIfTrue="1">
      <formula>#REF!="見積"</formula>
    </cfRule>
  </conditionalFormatting>
  <conditionalFormatting sqref="K415">
    <cfRule type="expression" dxfId="286" priority="1468" stopIfTrue="1">
      <formula>$K415="保留"</formula>
    </cfRule>
    <cfRule type="expression" dxfId="285" priority="1469" stopIfTrue="1">
      <formula>#REF!="見積"</formula>
    </cfRule>
  </conditionalFormatting>
  <conditionalFormatting sqref="K420">
    <cfRule type="expression" dxfId="284" priority="1312" stopIfTrue="1">
      <formula>$K420="完了"</formula>
    </cfRule>
    <cfRule type="expression" dxfId="283" priority="1313" stopIfTrue="1">
      <formula>$K420="保留"</formula>
    </cfRule>
    <cfRule type="expression" dxfId="282" priority="1314" stopIfTrue="1">
      <formula>#REF!="見積"</formula>
    </cfRule>
  </conditionalFormatting>
  <conditionalFormatting sqref="K426">
    <cfRule type="expression" dxfId="281" priority="1340" stopIfTrue="1">
      <formula>$K426="保留"</formula>
    </cfRule>
    <cfRule type="expression" dxfId="280" priority="1341" stopIfTrue="1">
      <formula>#REF!="見積"</formula>
    </cfRule>
  </conditionalFormatting>
  <conditionalFormatting sqref="K431">
    <cfRule type="expression" dxfId="279" priority="1306" stopIfTrue="1">
      <formula>$K431="完了"</formula>
    </cfRule>
    <cfRule type="expression" dxfId="278" priority="1307" stopIfTrue="1">
      <formula>$K431="保留"</formula>
    </cfRule>
    <cfRule type="expression" dxfId="277" priority="1308" stopIfTrue="1">
      <formula>#REF!="見積"</formula>
    </cfRule>
  </conditionalFormatting>
  <conditionalFormatting sqref="K427:Q427">
    <cfRule type="expression" dxfId="276" priority="1358" stopIfTrue="1">
      <formula>$K427="保留"</formula>
    </cfRule>
    <cfRule type="expression" dxfId="275" priority="1359" stopIfTrue="1">
      <formula>#REF!="見積"</formula>
    </cfRule>
  </conditionalFormatting>
  <conditionalFormatting sqref="K428:Q430">
    <cfRule type="expression" dxfId="274" priority="1348" stopIfTrue="1">
      <formula>$K428="完了"</formula>
    </cfRule>
    <cfRule type="expression" dxfId="273" priority="1349" stopIfTrue="1">
      <formula>$K428="保留"</formula>
    </cfRule>
    <cfRule type="expression" dxfId="272" priority="1350" stopIfTrue="1">
      <formula>#REF!="見積"</formula>
    </cfRule>
  </conditionalFormatting>
  <conditionalFormatting sqref="W134:W275">
    <cfRule type="expression" dxfId="271" priority="42838" stopIfTrue="1">
      <formula>$K134="保留"</formula>
    </cfRule>
  </conditionalFormatting>
  <conditionalFormatting sqref="K274:W292 A293:W293 K294:W296 A297:W297 K346:W351 L352:W352 K353:W357 L358:W358 K359:W366 L367:W367 K368:W374 L375:W376 K377:W377 L378:W378 K379:W385 L386:W386">
    <cfRule type="expression" dxfId="270" priority="1712" stopIfTrue="1">
      <formula>#REF!="見積"</formula>
    </cfRule>
  </conditionalFormatting>
  <conditionalFormatting sqref="K298:W320 A321:W321 K322:W327 L328:W328 K329:W336 L337:W337 K338:W339 L340:W341 K342:W342">
    <cfRule type="expression" dxfId="269" priority="1553" stopIfTrue="1">
      <formula>#REF!="見積"</formula>
    </cfRule>
  </conditionalFormatting>
  <conditionalFormatting sqref="K346:W351 L375:W376 K274:W292 A293:W293 K294:W296 A297:W297 L352:W352 K353:W357 L358:W358 K359:W366 L367:W367 K368:W374 K377:W377 L378:W378 K379:W385 L386:W386">
    <cfRule type="expression" dxfId="268" priority="1711" stopIfTrue="1">
      <formula>$K274="保留"</formula>
    </cfRule>
  </conditionalFormatting>
  <conditionalFormatting sqref="K346:W351 L375:W376">
    <cfRule type="expression" dxfId="267" priority="1710" stopIfTrue="1">
      <formula>$K346="完了"</formula>
    </cfRule>
  </conditionalFormatting>
  <conditionalFormatting sqref="K389:W393 K414:W414 A140:W140 A142:W142 A167:Y167">
    <cfRule type="expression" dxfId="266" priority="2111" stopIfTrue="1">
      <formula>$K140="完了"</formula>
    </cfRule>
  </conditionalFormatting>
  <conditionalFormatting sqref="K343:X345 A342:I374">
    <cfRule type="expression" dxfId="265" priority="1520" stopIfTrue="1">
      <formula>$K342="完了"</formula>
    </cfRule>
  </conditionalFormatting>
  <conditionalFormatting sqref="K387:X388 A377:I393">
    <cfRule type="expression" dxfId="264" priority="1682" stopIfTrue="1">
      <formula>$K377="完了"</formula>
    </cfRule>
  </conditionalFormatting>
  <conditionalFormatting sqref="K415:Y415">
    <cfRule type="expression" dxfId="263" priority="1467" stopIfTrue="1">
      <formula>$K415="完了"</formula>
    </cfRule>
  </conditionalFormatting>
  <conditionalFormatting sqref="L328:W328 K329:W336 L337:W337 K338:W339 L340:W341 K342:W342 K298:W320 A321:W321 K322:W327">
    <cfRule type="expression" dxfId="262" priority="1552" stopIfTrue="1">
      <formula>$K298="保留"</formula>
    </cfRule>
  </conditionalFormatting>
  <conditionalFormatting sqref="L328:W328 K329:W336 L337:W337 K338:W339 L340:W341 K342:W342">
    <cfRule type="expression" dxfId="261" priority="1551" stopIfTrue="1">
      <formula>$K328="完了"</formula>
    </cfRule>
  </conditionalFormatting>
  <conditionalFormatting sqref="L415:Y415">
    <cfRule type="expression" dxfId="260" priority="2059" stopIfTrue="1">
      <formula>$K415="保留"</formula>
    </cfRule>
  </conditionalFormatting>
  <conditionalFormatting sqref="R427:W427">
    <cfRule type="expression" dxfId="259" priority="1443" stopIfTrue="1">
      <formula>$K427="完了"</formula>
    </cfRule>
    <cfRule type="expression" dxfId="258" priority="1444" stopIfTrue="1">
      <formula>$K427="保留"</formula>
    </cfRule>
    <cfRule type="expression" dxfId="257" priority="1445" stopIfTrue="1">
      <formula>#REF!="見積"</formula>
    </cfRule>
  </conditionalFormatting>
  <conditionalFormatting sqref="T4:W4">
    <cfRule type="expression" dxfId="256" priority="1224" stopIfTrue="1">
      <formula>$K4="完了"</formula>
    </cfRule>
    <cfRule type="expression" dxfId="255" priority="1225" stopIfTrue="1">
      <formula>$K4="保留"</formula>
    </cfRule>
    <cfRule type="expression" dxfId="254" priority="1226" stopIfTrue="1">
      <formula>#REF!="見積"</formula>
    </cfRule>
  </conditionalFormatting>
  <conditionalFormatting sqref="W134:W275 W428:W552 T4:W11">
    <cfRule type="expression" dxfId="253" priority="42839" stopIfTrue="1">
      <formula>#REF!="修正済"</formula>
    </cfRule>
    <cfRule type="expression" dxfId="252" priority="42840" stopIfTrue="1">
      <formula>#REF!="社内検討"</formula>
    </cfRule>
    <cfRule type="expression" dxfId="251" priority="42841" stopIfTrue="1">
      <formula>#REF!="見積"</formula>
    </cfRule>
  </conditionalFormatting>
  <conditionalFormatting sqref="W134:W275">
    <cfRule type="expression" dxfId="250" priority="42837" stopIfTrue="1">
      <formula>$K134="完了"</formula>
    </cfRule>
  </conditionalFormatting>
  <conditionalFormatting sqref="W276:W427">
    <cfRule type="expression" dxfId="249" priority="1439" stopIfTrue="1">
      <formula>$K276="保留"</formula>
    </cfRule>
    <cfRule type="expression" dxfId="248" priority="1440" stopIfTrue="1">
      <formula>#REF!="修正済"</formula>
    </cfRule>
    <cfRule type="expression" dxfId="247" priority="1441" stopIfTrue="1">
      <formula>#REF!="社内検討"</formula>
    </cfRule>
    <cfRule type="expression" dxfId="246" priority="1442" stopIfTrue="1">
      <formula>#REF!="見積"</formula>
    </cfRule>
  </conditionalFormatting>
  <conditionalFormatting sqref="W276:W552">
    <cfRule type="expression" dxfId="245" priority="1438" stopIfTrue="1">
      <formula>$K276="完了"</formula>
    </cfRule>
  </conditionalFormatting>
  <conditionalFormatting sqref="X4:Y4 R428:W430 L431:W431 A432:W438 L439:W439 A440:W440 L441:W442 A443:W446 L447:W447 A448:W552 X182:X183 X269 X167:Y167 K416:W419 L420:W420 K421:W425 L426:W426 X46:Y49 Y50:Y52 X56:Y58 Y59 X60:Y60 Y66 X67:Y67 X69:Y69 X71:Y71 X73:Y73 Y74:Y75 X76:Y77 Y79 Y86:Y87 X88:Y88 Y89:Y92 Y94:Y103 X104:Y104 Y105:Y106 X107:Y107 Y108 X109:Y111 Y112:Y117 X118:Y118 Y119:Y120 X121:Y122 Y123 X124:Y124 Y125:Y127 X128:Y128 Y129:Y133 X134:Y137 Y138 Y140 Y142 Y144:Y145 X146:Y147 Y148:Y152 X153:Y157 Y158:Y162 X163:Y165 Y166 Y168:Y173 X174:Y174 Y175:Y176 X177:Y177 Y178 Y184 X185:Y185 Y269:Y274 X275:Y275 Y389:Y390 X391:Y393 Y394 X395:Y398 T5:W11">
    <cfRule type="expression" dxfId="244" priority="42895" stopIfTrue="1">
      <formula>$K4="完了"</formula>
    </cfRule>
  </conditionalFormatting>
  <conditionalFormatting sqref="X4:Y4 X46:Y49 Y50:Y52 X56:Y58 Y59 X60:Y60 Y66 X67:Y67 X69:Y69 X71:Y71 X73:Y73 Y74:Y75 X76:Y77 Y79 Y86:Y87 X88:Y88 Y89:Y92 X93:Y93 Y94:Y103 X104:Y104 Y105:Y106 X107:Y107 Y108 X109:Y111 Y112:Y117 X118:Y118 Y119:Y120 X121:Y122 Y123 X124:Y124 Y125:Y127 X128:Y128 Y129:Y133 X134:Y137 Y138 X139:Y139 Y140 Y142 X143:Y143 Y144:Y145 X146:Y147 Y148:Y152 X153:Y157 Y158:Y162 X163:Y165 Y166 X167:Y167 Y168:Y173 X174:Y174 Y175:Y176 X177:Y177 Y178 X179:Y182 X182:X183 Y184 X185:Y185 X269 Y269:Y274 X275:Y275 Y389:Y390 X391:Y393 Y394 X395:Y398 L415:W415 K416:W419 L420:W420 K421:W425 A426:H426 L426:W426 R428:W430 L431:W431 A432:W438 L439:W439 A440:W440 L441:W442 A443:W446 L447:W447 A448:W552 X553:Y619 T5:W11">
    <cfRule type="expression" dxfId="243" priority="42897" stopIfTrue="1">
      <formula>#REF!="見積"</formula>
    </cfRule>
  </conditionalFormatting>
  <conditionalFormatting sqref="X4:Y4 X46:Y49 Y50:Y52 X56:Y58 Y59 X60:Y60 Y66 X67:Y67 X69:Y69 X71:Y71 X73:Y73 Y74:Y75 X76:Y77 Y79 Y86:Y87 X88:Y88 Y89:Y92 Y94:Y103 X104:Y104 Y105:Y106 X107:Y107 Y108 X109:Y111 Y112:Y117 X118:Y118 Y119:Y120 X121:Y122 Y123 X124:Y124 Y125:Y127 X128:Y128 Y129:Y133 X134:Y137 Y138 Y140 Y142 Y144:Y145 X146:Y147 Y148:Y152 X153:Y157 Y158:Y162 X163:Y165 Y166 X167:Y167 Y168:Y173 X174:Y174 Y175:Y176 X177:Y177 Y178 X179:Y182 X182:X183 Y184 X185:Y185 X269 Y269:Y274 X275:Y275 Y389:Y390 X391:Y393 Y394 X395:Y398 K416:W419 L420:W420 K421:W425 L426:W426 R428:W430 L431:W431 A432:W438 L439:W439 A440:W440 L441:W442 A443:W446 L447:W447 A448:W552 X93:Y93 X139:Y139 X143:Y143 A426:H426 X553:Y619 T5:W11">
    <cfRule type="expression" dxfId="242" priority="42896" stopIfTrue="1">
      <formula>$K4="保留"</formula>
    </cfRule>
  </conditionalFormatting>
  <conditionalFormatting sqref="W428:Y552">
    <cfRule type="expression" dxfId="241" priority="1942" stopIfTrue="1">
      <formula>$K428="保留"</formula>
    </cfRule>
  </conditionalFormatting>
  <conditionalFormatting sqref="X7">
    <cfRule type="expression" dxfId="240" priority="529" stopIfTrue="1">
      <formula>$K7="完了"</formula>
    </cfRule>
    <cfRule type="expression" dxfId="239" priority="530" stopIfTrue="1">
      <formula>$K7="保留"</formula>
    </cfRule>
    <cfRule type="expression" dxfId="238" priority="531" stopIfTrue="1">
      <formula>#REF!="見積"</formula>
    </cfRule>
  </conditionalFormatting>
  <conditionalFormatting sqref="X196 Y186:Y201 X202:Y202 Y203:Y204 X205:Y207 Y208 X209:Y212">
    <cfRule type="expression" dxfId="237" priority="5777" stopIfTrue="1">
      <formula>$K186="完了"</formula>
    </cfRule>
  </conditionalFormatting>
  <conditionalFormatting sqref="X196">
    <cfRule type="expression" dxfId="236" priority="5774" stopIfTrue="1">
      <formula>$K196="完了"</formula>
    </cfRule>
    <cfRule type="expression" dxfId="235" priority="5775" stopIfTrue="1">
      <formula>$K196="保留"</formula>
    </cfRule>
    <cfRule type="expression" dxfId="234" priority="5776" stopIfTrue="1">
      <formula>#REF!="見積"</formula>
    </cfRule>
  </conditionalFormatting>
  <conditionalFormatting sqref="X215">
    <cfRule type="expression" dxfId="233" priority="5282" stopIfTrue="1">
      <formula>$K215="完了"</formula>
    </cfRule>
    <cfRule type="expression" dxfId="232" priority="5283" stopIfTrue="1">
      <formula>$K215="保留"</formula>
    </cfRule>
    <cfRule type="expression" dxfId="231" priority="5284" stopIfTrue="1">
      <formula>#REF!="見積"</formula>
    </cfRule>
    <cfRule type="expression" dxfId="230" priority="5285" stopIfTrue="1">
      <formula>$K215="完了"</formula>
    </cfRule>
    <cfRule type="expression" dxfId="229" priority="5286" stopIfTrue="1">
      <formula>$K215="保留"</formula>
    </cfRule>
    <cfRule type="expression" dxfId="228" priority="5287" stopIfTrue="1">
      <formula>#REF!="見積"</formula>
    </cfRule>
    <cfRule type="expression" dxfId="227" priority="5288" stopIfTrue="1">
      <formula>$K215="完了"</formula>
    </cfRule>
    <cfRule type="expression" dxfId="226" priority="5289" stopIfTrue="1">
      <formula>$K215="保留"</formula>
    </cfRule>
    <cfRule type="expression" dxfId="225" priority="5290" stopIfTrue="1">
      <formula>#REF!="見積"</formula>
    </cfRule>
    <cfRule type="expression" dxfId="224" priority="5291" stopIfTrue="1">
      <formula>$K215="完了"</formula>
    </cfRule>
    <cfRule type="expression" dxfId="223" priority="5292" stopIfTrue="1">
      <formula>$K215="保留"</formula>
    </cfRule>
    <cfRule type="expression" dxfId="222" priority="5293" stopIfTrue="1">
      <formula>#REF!="見積"</formula>
    </cfRule>
  </conditionalFormatting>
  <conditionalFormatting sqref="X217">
    <cfRule type="expression" dxfId="221" priority="5345" stopIfTrue="1">
      <formula>$K217="完了"</formula>
    </cfRule>
    <cfRule type="expression" dxfId="220" priority="5346" stopIfTrue="1">
      <formula>$K217="保留"</formula>
    </cfRule>
    <cfRule type="expression" dxfId="219" priority="5347" stopIfTrue="1">
      <formula>#REF!="見積"</formula>
    </cfRule>
    <cfRule type="expression" dxfId="218" priority="5348" stopIfTrue="1">
      <formula>$K217="完了"</formula>
    </cfRule>
    <cfRule type="expression" dxfId="217" priority="5349" stopIfTrue="1">
      <formula>$K217="保留"</formula>
    </cfRule>
    <cfRule type="expression" dxfId="216" priority="5350" stopIfTrue="1">
      <formula>#REF!="見積"</formula>
    </cfRule>
  </conditionalFormatting>
  <conditionalFormatting sqref="X217:X218">
    <cfRule type="expression" dxfId="215" priority="5351" stopIfTrue="1">
      <formula>$K217="完了"</formula>
    </cfRule>
    <cfRule type="expression" dxfId="214" priority="5352" stopIfTrue="1">
      <formula>$K217="保留"</formula>
    </cfRule>
    <cfRule type="expression" dxfId="213" priority="5353" stopIfTrue="1">
      <formula>#REF!="見積"</formula>
    </cfRule>
    <cfRule type="expression" dxfId="212" priority="5546" stopIfTrue="1">
      <formula>$K217="完了"</formula>
    </cfRule>
    <cfRule type="expression" dxfId="211" priority="5547" stopIfTrue="1">
      <formula>$K217="保留"</formula>
    </cfRule>
    <cfRule type="expression" dxfId="210" priority="5548" stopIfTrue="1">
      <formula>#REF!="見積"</formula>
    </cfRule>
  </conditionalFormatting>
  <conditionalFormatting sqref="X218">
    <cfRule type="expression" dxfId="209" priority="5540" stopIfTrue="1">
      <formula>$K218="完了"</formula>
    </cfRule>
    <cfRule type="expression" dxfId="208" priority="5541" stopIfTrue="1">
      <formula>$K218="保留"</formula>
    </cfRule>
    <cfRule type="expression" dxfId="207" priority="5542" stopIfTrue="1">
      <formula>#REF!="見積"</formula>
    </cfRule>
  </conditionalFormatting>
  <conditionalFormatting sqref="X269">
    <cfRule type="expression" dxfId="206" priority="30617" stopIfTrue="1">
      <formula>$K269="完了"</formula>
    </cfRule>
    <cfRule type="expression" dxfId="205" priority="30618" stopIfTrue="1">
      <formula>$K269="保留"</formula>
    </cfRule>
    <cfRule type="expression" dxfId="204" priority="30619" stopIfTrue="1">
      <formula>#REF!="見積"</formula>
    </cfRule>
  </conditionalFormatting>
  <conditionalFormatting sqref="X288">
    <cfRule type="expression" dxfId="203" priority="1848" stopIfTrue="1">
      <formula>$K288="完了"</formula>
    </cfRule>
    <cfRule type="expression" dxfId="202" priority="1849" stopIfTrue="1">
      <formula>$K288="保留"</formula>
    </cfRule>
    <cfRule type="expression" dxfId="201" priority="1850" stopIfTrue="1">
      <formula>#REF!="見積"</formula>
    </cfRule>
    <cfRule type="expression" dxfId="200" priority="1851" stopIfTrue="1">
      <formula>$K288="完了"</formula>
    </cfRule>
    <cfRule type="expression" dxfId="199" priority="1852" stopIfTrue="1">
      <formula>$K288="保留"</formula>
    </cfRule>
    <cfRule type="expression" dxfId="198" priority="1853" stopIfTrue="1">
      <formula>#REF!="見積"</formula>
    </cfRule>
    <cfRule type="expression" dxfId="197" priority="1854" stopIfTrue="1">
      <formula>$K288="完了"</formula>
    </cfRule>
    <cfRule type="expression" dxfId="196" priority="1855" stopIfTrue="1">
      <formula>$K288="保留"</formula>
    </cfRule>
    <cfRule type="expression" dxfId="195" priority="1856" stopIfTrue="1">
      <formula>#REF!="見積"</formula>
    </cfRule>
    <cfRule type="expression" dxfId="194" priority="1857" stopIfTrue="1">
      <formula>$K288="完了"</formula>
    </cfRule>
    <cfRule type="expression" dxfId="193" priority="1858" stopIfTrue="1">
      <formula>$K288="保留"</formula>
    </cfRule>
    <cfRule type="expression" dxfId="192" priority="1859" stopIfTrue="1">
      <formula>#REF!="見積"</formula>
    </cfRule>
  </conditionalFormatting>
  <conditionalFormatting sqref="X290">
    <cfRule type="expression" dxfId="191" priority="1863" stopIfTrue="1">
      <formula>$K290="完了"</formula>
    </cfRule>
    <cfRule type="expression" dxfId="190" priority="1864" stopIfTrue="1">
      <formula>$K290="保留"</formula>
    </cfRule>
    <cfRule type="expression" dxfId="189" priority="1865" stopIfTrue="1">
      <formula>#REF!="見積"</formula>
    </cfRule>
    <cfRule type="expression" dxfId="188" priority="1866" stopIfTrue="1">
      <formula>$K290="完了"</formula>
    </cfRule>
    <cfRule type="expression" dxfId="187" priority="1867" stopIfTrue="1">
      <formula>$K290="保留"</formula>
    </cfRule>
    <cfRule type="expression" dxfId="186" priority="1868" stopIfTrue="1">
      <formula>#REF!="見積"</formula>
    </cfRule>
  </conditionalFormatting>
  <conditionalFormatting sqref="X290:X291">
    <cfRule type="expression" dxfId="185" priority="1869" stopIfTrue="1">
      <formula>$K290="完了"</formula>
    </cfRule>
    <cfRule type="expression" dxfId="184" priority="1870" stopIfTrue="1">
      <formula>$K290="保留"</formula>
    </cfRule>
    <cfRule type="expression" dxfId="183" priority="1871" stopIfTrue="1">
      <formula>#REF!="見積"</formula>
    </cfRule>
    <cfRule type="expression" dxfId="182" priority="1890" stopIfTrue="1">
      <formula>$K290="完了"</formula>
    </cfRule>
    <cfRule type="expression" dxfId="181" priority="1891" stopIfTrue="1">
      <formula>$K290="保留"</formula>
    </cfRule>
    <cfRule type="expression" dxfId="180" priority="1892" stopIfTrue="1">
      <formula>#REF!="見積"</formula>
    </cfRule>
  </conditionalFormatting>
  <conditionalFormatting sqref="X291">
    <cfRule type="expression" dxfId="179" priority="1884" stopIfTrue="1">
      <formula>$K291="完了"</formula>
    </cfRule>
    <cfRule type="expression" dxfId="178" priority="1885" stopIfTrue="1">
      <formula>$K291="保留"</formula>
    </cfRule>
    <cfRule type="expression" dxfId="177" priority="1886" stopIfTrue="1">
      <formula>#REF!="見積"</formula>
    </cfRule>
  </conditionalFormatting>
  <conditionalFormatting sqref="X401">
    <cfRule type="expression" dxfId="176" priority="29867" stopIfTrue="1">
      <formula>$K401="完了"</formula>
    </cfRule>
    <cfRule type="expression" dxfId="175" priority="29868" stopIfTrue="1">
      <formula>$K401="保留"</formula>
    </cfRule>
    <cfRule type="expression" dxfId="174" priority="29869" stopIfTrue="1">
      <formula>#REF!="見積"</formula>
    </cfRule>
    <cfRule type="expression" dxfId="173" priority="29870" stopIfTrue="1">
      <formula>$K401="完了"</formula>
    </cfRule>
    <cfRule type="expression" dxfId="172" priority="29871" stopIfTrue="1">
      <formula>$K401="保留"</formula>
    </cfRule>
    <cfRule type="expression" dxfId="171" priority="29872" stopIfTrue="1">
      <formula>#REF!="見積"</formula>
    </cfRule>
    <cfRule type="expression" dxfId="170" priority="29873" stopIfTrue="1">
      <formula>$K401="完了"</formula>
    </cfRule>
    <cfRule type="expression" dxfId="169" priority="29874" stopIfTrue="1">
      <formula>$K401="保留"</formula>
    </cfRule>
    <cfRule type="expression" dxfId="168" priority="29875" stopIfTrue="1">
      <formula>#REF!="見積"</formula>
    </cfRule>
    <cfRule type="expression" dxfId="167" priority="29876" stopIfTrue="1">
      <formula>$K401="完了"</formula>
    </cfRule>
    <cfRule type="expression" dxfId="166" priority="29877" stopIfTrue="1">
      <formula>$K401="保留"</formula>
    </cfRule>
    <cfRule type="expression" dxfId="165" priority="29878" stopIfTrue="1">
      <formula>#REF!="見積"</formula>
    </cfRule>
  </conditionalFormatting>
  <conditionalFormatting sqref="X403">
    <cfRule type="expression" dxfId="164" priority="29942" stopIfTrue="1">
      <formula>$K403="完了"</formula>
    </cfRule>
    <cfRule type="expression" dxfId="163" priority="29943" stopIfTrue="1">
      <formula>$K403="保留"</formula>
    </cfRule>
    <cfRule type="expression" dxfId="162" priority="29944" stopIfTrue="1">
      <formula>#REF!="見積"</formula>
    </cfRule>
    <cfRule type="expression" dxfId="161" priority="29945" stopIfTrue="1">
      <formula>$K403="完了"</formula>
    </cfRule>
  </conditionalFormatting>
  <conditionalFormatting sqref="X403:X404">
    <cfRule type="expression" dxfId="160" priority="29948" stopIfTrue="1">
      <formula>$K403="完了"</formula>
    </cfRule>
    <cfRule type="expression" dxfId="159" priority="29949" stopIfTrue="1">
      <formula>$K403="保留"</formula>
    </cfRule>
    <cfRule type="expression" dxfId="158" priority="29950" stopIfTrue="1">
      <formula>#REF!="見積"</formula>
    </cfRule>
    <cfRule type="expression" dxfId="157" priority="30224" stopIfTrue="1">
      <formula>$K403="完了"</formula>
    </cfRule>
    <cfRule type="expression" dxfId="156" priority="30225" stopIfTrue="1">
      <formula>$K403="保留"</formula>
    </cfRule>
    <cfRule type="expression" dxfId="155" priority="30226" stopIfTrue="1">
      <formula>#REF!="見積"</formula>
    </cfRule>
  </conditionalFormatting>
  <conditionalFormatting sqref="X404">
    <cfRule type="expression" dxfId="154" priority="30218" stopIfTrue="1">
      <formula>$K404="完了"</formula>
    </cfRule>
    <cfRule type="expression" dxfId="153" priority="30219" stopIfTrue="1">
      <formula>$K404="保留"</formula>
    </cfRule>
    <cfRule type="expression" dxfId="152" priority="30220" stopIfTrue="1">
      <formula>#REF!="見積"</formula>
    </cfRule>
  </conditionalFormatting>
  <conditionalFormatting sqref="X5:Y11">
    <cfRule type="expression" dxfId="151" priority="532" stopIfTrue="1">
      <formula>$K5="完了"</formula>
    </cfRule>
    <cfRule type="expression" dxfId="150" priority="533" stopIfTrue="1">
      <formula>$K5="保留"</formula>
    </cfRule>
    <cfRule type="expression" dxfId="149" priority="534" stopIfTrue="1">
      <formula>#REF!="見積"</formula>
    </cfRule>
  </conditionalFormatting>
  <conditionalFormatting sqref="X6:Y6">
    <cfRule type="expression" dxfId="148" priority="19501" stopIfTrue="1">
      <formula>$K6="完了"</formula>
    </cfRule>
    <cfRule type="expression" dxfId="147" priority="19502" stopIfTrue="1">
      <formula>$K6="保留"</formula>
    </cfRule>
    <cfRule type="expression" dxfId="146" priority="19503" stopIfTrue="1">
      <formula>#REF!="見積"</formula>
    </cfRule>
  </conditionalFormatting>
  <conditionalFormatting sqref="X13:Y15 Y16 X17:Y17 Y23 X24:Y24">
    <cfRule type="expression" dxfId="145" priority="26189" stopIfTrue="1">
      <formula>$K13="完了"</formula>
    </cfRule>
    <cfRule type="expression" dxfId="144" priority="26190" stopIfTrue="1">
      <formula>$K13="保留"</formula>
    </cfRule>
    <cfRule type="expression" dxfId="143" priority="26191" stopIfTrue="1">
      <formula>#REF!="見積"</formula>
    </cfRule>
  </conditionalFormatting>
  <conditionalFormatting sqref="X21:Y21">
    <cfRule type="expression" dxfId="142" priority="26038" stopIfTrue="1">
      <formula>$K21="完了"</formula>
    </cfRule>
    <cfRule type="expression" dxfId="141" priority="26039" stopIfTrue="1">
      <formula>$K21="保留"</formula>
    </cfRule>
    <cfRule type="expression" dxfId="140" priority="26040" stopIfTrue="1">
      <formula>#REF!="見積"</formula>
    </cfRule>
  </conditionalFormatting>
  <conditionalFormatting sqref="X53:Y53">
    <cfRule type="expression" dxfId="139" priority="30953" stopIfTrue="1">
      <formula>$K53="完了"</formula>
    </cfRule>
    <cfRule type="expression" dxfId="138" priority="30954" stopIfTrue="1">
      <formula>$K53="保留"</formula>
    </cfRule>
    <cfRule type="expression" dxfId="137" priority="30955" stopIfTrue="1">
      <formula>#REF!="見積"</formula>
    </cfRule>
  </conditionalFormatting>
  <conditionalFormatting sqref="X82:Y82">
    <cfRule type="expression" dxfId="136" priority="34222" stopIfTrue="1">
      <formula>$K82="完了"</formula>
    </cfRule>
    <cfRule type="expression" dxfId="135" priority="34223" stopIfTrue="1">
      <formula>$K82="保留"</formula>
    </cfRule>
    <cfRule type="expression" dxfId="134" priority="34224" stopIfTrue="1">
      <formula>#REF!="見積"</formula>
    </cfRule>
    <cfRule type="expression" dxfId="133" priority="34225" stopIfTrue="1">
      <formula>$K82="完了"</formula>
    </cfRule>
    <cfRule type="expression" dxfId="132" priority="34226" stopIfTrue="1">
      <formula>$K82="保留"</formula>
    </cfRule>
    <cfRule type="expression" dxfId="131" priority="34227" stopIfTrue="1">
      <formula>#REF!="見積"</formula>
    </cfRule>
    <cfRule type="expression" dxfId="130" priority="34228" stopIfTrue="1">
      <formula>$K82="完了"</formula>
    </cfRule>
    <cfRule type="expression" dxfId="129" priority="34229" stopIfTrue="1">
      <formula>$K82="保留"</formula>
    </cfRule>
    <cfRule type="expression" dxfId="128" priority="34230" stopIfTrue="1">
      <formula>#REF!="見積"</formula>
    </cfRule>
  </conditionalFormatting>
  <conditionalFormatting sqref="X85:Y85">
    <cfRule type="expression" dxfId="127" priority="33559" stopIfTrue="1">
      <formula>$K85="完了"</formula>
    </cfRule>
    <cfRule type="expression" dxfId="126" priority="33560" stopIfTrue="1">
      <formula>$K85="保留"</formula>
    </cfRule>
    <cfRule type="expression" dxfId="125" priority="33561" stopIfTrue="1">
      <formula>#REF!="見積"</formula>
    </cfRule>
    <cfRule type="expression" dxfId="124" priority="33562" stopIfTrue="1">
      <formula>$K85="完了"</formula>
    </cfRule>
    <cfRule type="expression" dxfId="123" priority="33563" stopIfTrue="1">
      <formula>$K85="保留"</formula>
    </cfRule>
    <cfRule type="expression" dxfId="122" priority="33564" stopIfTrue="1">
      <formula>#REF!="見積"</formula>
    </cfRule>
    <cfRule type="expression" dxfId="121" priority="33565" stopIfTrue="1">
      <formula>$K85="完了"</formula>
    </cfRule>
    <cfRule type="expression" dxfId="120" priority="33566" stopIfTrue="1">
      <formula>$K85="保留"</formula>
    </cfRule>
    <cfRule type="expression" dxfId="119" priority="33567" stopIfTrue="1">
      <formula>#REF!="見積"</formula>
    </cfRule>
  </conditionalFormatting>
  <conditionalFormatting sqref="X179:Y183">
    <cfRule type="expression" dxfId="118" priority="30695" stopIfTrue="1">
      <formula>$K179="完了"</formula>
    </cfRule>
  </conditionalFormatting>
  <conditionalFormatting sqref="X183:Y183">
    <cfRule type="expression" dxfId="117" priority="30696" stopIfTrue="1">
      <formula>$K183="保留"</formula>
    </cfRule>
    <cfRule type="expression" dxfId="116" priority="30697" stopIfTrue="1">
      <formula>#REF!="見積"</formula>
    </cfRule>
  </conditionalFormatting>
  <conditionalFormatting sqref="X218:Y218">
    <cfRule type="expression" dxfId="115" priority="5543" stopIfTrue="1">
      <formula>$K218="完了"</formula>
    </cfRule>
    <cfRule type="expression" dxfId="114" priority="5544" stopIfTrue="1">
      <formula>$K218="保留"</formula>
    </cfRule>
    <cfRule type="expression" dxfId="113" priority="5545" stopIfTrue="1">
      <formula>#REF!="見積"</formula>
    </cfRule>
  </conditionalFormatting>
  <conditionalFormatting sqref="X222:Y227">
    <cfRule type="expression" dxfId="112" priority="5210" stopIfTrue="1">
      <formula>$K222="完了"</formula>
    </cfRule>
    <cfRule type="expression" dxfId="111" priority="5211" stopIfTrue="1">
      <formula>$K222="保留"</formula>
    </cfRule>
    <cfRule type="expression" dxfId="110" priority="5212" stopIfTrue="1">
      <formula>#REF!="見積"</formula>
    </cfRule>
  </conditionalFormatting>
  <conditionalFormatting sqref="X229:Y229">
    <cfRule type="expression" dxfId="109" priority="5126" stopIfTrue="1">
      <formula>$K229="完了"</formula>
    </cfRule>
    <cfRule type="expression" dxfId="108" priority="5127" stopIfTrue="1">
      <formula>$K229="保留"</formula>
    </cfRule>
    <cfRule type="expression" dxfId="107" priority="5128" stopIfTrue="1">
      <formula>#REF!="見積"</formula>
    </cfRule>
  </conditionalFormatting>
  <conditionalFormatting sqref="X231:Y268">
    <cfRule type="expression" dxfId="106" priority="2429" stopIfTrue="1">
      <formula>$K231="完了"</formula>
    </cfRule>
    <cfRule type="expression" dxfId="105" priority="2430" stopIfTrue="1">
      <formula>$K231="保留"</formula>
    </cfRule>
    <cfRule type="expression" dxfId="104" priority="2431" stopIfTrue="1">
      <formula>#REF!="見積"</formula>
    </cfRule>
  </conditionalFormatting>
  <conditionalFormatting sqref="X291:Y291">
    <cfRule type="expression" dxfId="103" priority="1887" stopIfTrue="1">
      <formula>$K291="完了"</formula>
    </cfRule>
    <cfRule type="expression" dxfId="102" priority="1888" stopIfTrue="1">
      <formula>$K291="保留"</formula>
    </cfRule>
    <cfRule type="expression" dxfId="101" priority="1889" stopIfTrue="1">
      <formula>#REF!="見積"</formula>
    </cfRule>
  </conditionalFormatting>
  <conditionalFormatting sqref="X295:Y300">
    <cfRule type="expression" dxfId="100" priority="1839" stopIfTrue="1">
      <formula>$K295="完了"</formula>
    </cfRule>
    <cfRule type="expression" dxfId="99" priority="1840" stopIfTrue="1">
      <formula>$K295="保留"</formula>
    </cfRule>
    <cfRule type="expression" dxfId="98" priority="1841" stopIfTrue="1">
      <formula>#REF!="見積"</formula>
    </cfRule>
  </conditionalFormatting>
  <conditionalFormatting sqref="X302:Y302">
    <cfRule type="expression" dxfId="97" priority="1674" stopIfTrue="1">
      <formula>$K302="完了"</formula>
    </cfRule>
    <cfRule type="expression" dxfId="96" priority="1675" stopIfTrue="1">
      <formula>$K302="保留"</formula>
    </cfRule>
    <cfRule type="expression" dxfId="95" priority="1676" stopIfTrue="1">
      <formula>#REF!="見積"</formula>
    </cfRule>
  </conditionalFormatting>
  <conditionalFormatting sqref="X304:Y343">
    <cfRule type="expression" dxfId="94" priority="1541" stopIfTrue="1">
      <formula>$K304="保留"</formula>
    </cfRule>
    <cfRule type="expression" dxfId="93" priority="1542" stopIfTrue="1">
      <formula>#REF!="見積"</formula>
    </cfRule>
  </conditionalFormatting>
  <conditionalFormatting sqref="X304:Y346">
    <cfRule type="expression" dxfId="92" priority="1526" stopIfTrue="1">
      <formula>$K304="完了"</formula>
    </cfRule>
  </conditionalFormatting>
  <conditionalFormatting sqref="X344:Y344">
    <cfRule type="expression" dxfId="91" priority="1527" stopIfTrue="1">
      <formula>$K344="保留"</formula>
    </cfRule>
    <cfRule type="expression" dxfId="90" priority="1528" stopIfTrue="1">
      <formula>#REF!="見積"</formula>
    </cfRule>
  </conditionalFormatting>
  <conditionalFormatting sqref="X345:Y346">
    <cfRule type="expression" dxfId="89" priority="1544" stopIfTrue="1">
      <formula>$K345="保留"</formula>
    </cfRule>
    <cfRule type="expression" dxfId="88" priority="1545" stopIfTrue="1">
      <formula>#REF!="見積"</formula>
    </cfRule>
  </conditionalFormatting>
  <conditionalFormatting sqref="X348:Y387">
    <cfRule type="expression" dxfId="87" priority="1704" stopIfTrue="1">
      <formula>#REF!="見積"</formula>
    </cfRule>
  </conditionalFormatting>
  <conditionalFormatting sqref="X348:Y388">
    <cfRule type="expression" dxfId="86" priority="1688" stopIfTrue="1">
      <formula>$K348="完了"</formula>
    </cfRule>
    <cfRule type="expression" dxfId="85" priority="1689" stopIfTrue="1">
      <formula>$K348="保留"</formula>
    </cfRule>
  </conditionalFormatting>
  <conditionalFormatting sqref="X388:Y388">
    <cfRule type="expression" dxfId="84" priority="1690" stopIfTrue="1">
      <formula>#REF!="見積"</formula>
    </cfRule>
  </conditionalFormatting>
  <conditionalFormatting sqref="X403:Y403">
    <cfRule type="expression" dxfId="83" priority="29946" stopIfTrue="1">
      <formula>$K403="保留"</formula>
    </cfRule>
    <cfRule type="expression" dxfId="82" priority="29947" stopIfTrue="1">
      <formula>#REF!="見積"</formula>
    </cfRule>
  </conditionalFormatting>
  <conditionalFormatting sqref="X404:Y404">
    <cfRule type="expression" dxfId="81" priority="30221" stopIfTrue="1">
      <formula>$K404="完了"</formula>
    </cfRule>
    <cfRule type="expression" dxfId="80" priority="30222" stopIfTrue="1">
      <formula>$K404="保留"</formula>
    </cfRule>
    <cfRule type="expression" dxfId="79" priority="30223" stopIfTrue="1">
      <formula>#REF!="見積"</formula>
    </cfRule>
  </conditionalFormatting>
  <conditionalFormatting sqref="X408:Y413">
    <cfRule type="expression" dxfId="78" priority="29747" stopIfTrue="1">
      <formula>$K408="完了"</formula>
    </cfRule>
    <cfRule type="expression" dxfId="77" priority="29748" stopIfTrue="1">
      <formula>$K408="保留"</formula>
    </cfRule>
    <cfRule type="expression" dxfId="76" priority="29749" stopIfTrue="1">
      <formula>#REF!="見積"</formula>
    </cfRule>
  </conditionalFormatting>
  <conditionalFormatting sqref="X415:Y415">
    <cfRule type="expression" dxfId="75" priority="2060" stopIfTrue="1">
      <formula>#REF!="見積"</formula>
    </cfRule>
  </conditionalFormatting>
  <conditionalFormatting sqref="X417:Y427">
    <cfRule type="expression" dxfId="74" priority="1447" stopIfTrue="1">
      <formula>$K417="保留"</formula>
    </cfRule>
    <cfRule type="expression" dxfId="73" priority="1448" stopIfTrue="1">
      <formula>#REF!="見積"</formula>
    </cfRule>
  </conditionalFormatting>
  <conditionalFormatting sqref="X417:Y619">
    <cfRule type="expression" dxfId="72" priority="1446" stopIfTrue="1">
      <formula>$K417="完了"</formula>
    </cfRule>
  </conditionalFormatting>
  <conditionalFormatting sqref="X428:Y552">
    <cfRule type="expression" dxfId="71" priority="1943" stopIfTrue="1">
      <formula>#REF!="見積"</formula>
    </cfRule>
  </conditionalFormatting>
  <conditionalFormatting sqref="Y19">
    <cfRule type="expression" dxfId="70" priority="26047" stopIfTrue="1">
      <formula>$K19="完了"</formula>
    </cfRule>
    <cfRule type="expression" dxfId="69" priority="26048" stopIfTrue="1">
      <formula>$K19="保留"</formula>
    </cfRule>
    <cfRule type="expression" dxfId="68" priority="26049" stopIfTrue="1">
      <formula>#REF!="見積"</formula>
    </cfRule>
  </conditionalFormatting>
  <conditionalFormatting sqref="Y25">
    <cfRule type="expression" dxfId="67" priority="26044" stopIfTrue="1">
      <formula>$K25="完了"</formula>
    </cfRule>
    <cfRule type="expression" dxfId="66" priority="26045" stopIfTrue="1">
      <formula>$K25="保留"</formula>
    </cfRule>
    <cfRule type="expression" dxfId="65" priority="26046" stopIfTrue="1">
      <formula>#REF!="見積"</formula>
    </cfRule>
  </conditionalFormatting>
  <conditionalFormatting sqref="Y27">
    <cfRule type="expression" dxfId="64" priority="26041" stopIfTrue="1">
      <formula>$K27="完了"</formula>
    </cfRule>
    <cfRule type="expression" dxfId="63" priority="26042" stopIfTrue="1">
      <formula>$K27="保留"</formula>
    </cfRule>
    <cfRule type="expression" dxfId="62" priority="26043" stopIfTrue="1">
      <formula>#REF!="見積"</formula>
    </cfRule>
  </conditionalFormatting>
  <conditionalFormatting sqref="Y29:Y30">
    <cfRule type="expression" dxfId="61" priority="30959" stopIfTrue="1">
      <formula>$K29="完了"</formula>
    </cfRule>
    <cfRule type="expression" dxfId="60" priority="30960" stopIfTrue="1">
      <formula>$K29="保留"</formula>
    </cfRule>
    <cfRule type="expression" dxfId="59" priority="30961" stopIfTrue="1">
      <formula>#REF!="見積"</formula>
    </cfRule>
  </conditionalFormatting>
  <conditionalFormatting sqref="Y39:Y41">
    <cfRule type="expression" dxfId="58" priority="30956" stopIfTrue="1">
      <formula>$K39="完了"</formula>
    </cfRule>
    <cfRule type="expression" dxfId="57" priority="30957" stopIfTrue="1">
      <formula>$K39="保留"</formula>
    </cfRule>
    <cfRule type="expression" dxfId="56" priority="30958" stopIfTrue="1">
      <formula>#REF!="見積"</formula>
    </cfRule>
  </conditionalFormatting>
  <conditionalFormatting sqref="Y54">
    <cfRule type="expression" dxfId="55" priority="30950" stopIfTrue="1">
      <formula>$K54="完了"</formula>
    </cfRule>
    <cfRule type="expression" dxfId="54" priority="30951" stopIfTrue="1">
      <formula>$K54="保留"</formula>
    </cfRule>
    <cfRule type="expression" dxfId="53" priority="30952" stopIfTrue="1">
      <formula>#REF!="見積"</formula>
    </cfRule>
  </conditionalFormatting>
  <conditionalFormatting sqref="Y62">
    <cfRule type="expression" dxfId="52" priority="30947" stopIfTrue="1">
      <formula>$K62="完了"</formula>
    </cfRule>
    <cfRule type="expression" dxfId="51" priority="30948" stopIfTrue="1">
      <formula>$K62="保留"</formula>
    </cfRule>
    <cfRule type="expression" dxfId="50" priority="30949" stopIfTrue="1">
      <formula>#REF!="見積"</formula>
    </cfRule>
  </conditionalFormatting>
  <conditionalFormatting sqref="Y68">
    <cfRule type="expression" dxfId="49" priority="30944" stopIfTrue="1">
      <formula>$K68="完了"</formula>
    </cfRule>
    <cfRule type="expression" dxfId="48" priority="30945" stopIfTrue="1">
      <formula>$K68="保留"</formula>
    </cfRule>
    <cfRule type="expression" dxfId="47" priority="30946" stopIfTrue="1">
      <formula>#REF!="見積"</formula>
    </cfRule>
  </conditionalFormatting>
  <conditionalFormatting sqref="Y70">
    <cfRule type="expression" dxfId="46" priority="30941" stopIfTrue="1">
      <formula>$K70="完了"</formula>
    </cfRule>
    <cfRule type="expression" dxfId="45" priority="30942" stopIfTrue="1">
      <formula>$K70="保留"</formula>
    </cfRule>
    <cfRule type="expression" dxfId="44" priority="30943" stopIfTrue="1">
      <formula>#REF!="見積"</formula>
    </cfRule>
  </conditionalFormatting>
  <conditionalFormatting sqref="Y186:Y201 X196 X202:Y202 Y203:Y204 X205:Y207 Y208 X209:Y212">
    <cfRule type="expression" dxfId="43" priority="5778" stopIfTrue="1">
      <formula>$K186="保留"</formula>
    </cfRule>
    <cfRule type="expression" dxfId="42" priority="5779" stopIfTrue="1">
      <formula>#REF!="見積"</formula>
    </cfRule>
  </conditionalFormatting>
  <conditionalFormatting sqref="Y213:Y217">
    <cfRule type="expression" dxfId="41" priority="5294" stopIfTrue="1">
      <formula>$K213="完了"</formula>
    </cfRule>
    <cfRule type="expression" dxfId="40" priority="5295" stopIfTrue="1">
      <formula>$K213="保留"</formula>
    </cfRule>
    <cfRule type="expression" dxfId="39" priority="5296" stopIfTrue="1">
      <formula>#REF!="見積"</formula>
    </cfRule>
  </conditionalFormatting>
  <conditionalFormatting sqref="Y219:Y221">
    <cfRule type="expression" dxfId="38" priority="5435" stopIfTrue="1">
      <formula>$K219="完了"</formula>
    </cfRule>
    <cfRule type="expression" dxfId="37" priority="5436" stopIfTrue="1">
      <formula>$K219="保留"</formula>
    </cfRule>
    <cfRule type="expression" dxfId="36" priority="5437" stopIfTrue="1">
      <formula>#REF!="見積"</formula>
    </cfRule>
  </conditionalFormatting>
  <conditionalFormatting sqref="Y228">
    <cfRule type="expression" dxfId="35" priority="5138" stopIfTrue="1">
      <formula>$K228="完了"</formula>
    </cfRule>
    <cfRule type="expression" dxfId="34" priority="5139" stopIfTrue="1">
      <formula>$K228="保留"</formula>
    </cfRule>
    <cfRule type="expression" dxfId="33" priority="5140" stopIfTrue="1">
      <formula>#REF!="見積"</formula>
    </cfRule>
  </conditionalFormatting>
  <conditionalFormatting sqref="Y230">
    <cfRule type="expression" dxfId="32" priority="5117" stopIfTrue="1">
      <formula>$K230="完了"</formula>
    </cfRule>
    <cfRule type="expression" dxfId="31" priority="5118" stopIfTrue="1">
      <formula>$K230="保留"</formula>
    </cfRule>
    <cfRule type="expression" dxfId="30" priority="5119" stopIfTrue="1">
      <formula>#REF!="見積"</formula>
    </cfRule>
  </conditionalFormatting>
  <conditionalFormatting sqref="Y276:Y277 X278:Y280 Y281 X282:Y285">
    <cfRule type="expression" dxfId="29" priority="1896" stopIfTrue="1">
      <formula>$K276="完了"</formula>
    </cfRule>
    <cfRule type="expression" dxfId="28" priority="1897" stopIfTrue="1">
      <formula>$K276="保留"</formula>
    </cfRule>
    <cfRule type="expression" dxfId="27" priority="1898" stopIfTrue="1">
      <formula>#REF!="見積"</formula>
    </cfRule>
  </conditionalFormatting>
  <conditionalFormatting sqref="Y286:Y290">
    <cfRule type="expression" dxfId="26" priority="1860" stopIfTrue="1">
      <formula>$K286="完了"</formula>
    </cfRule>
    <cfRule type="expression" dxfId="25" priority="1861" stopIfTrue="1">
      <formula>$K286="保留"</formula>
    </cfRule>
    <cfRule type="expression" dxfId="24" priority="1862" stopIfTrue="1">
      <formula>#REF!="見積"</formula>
    </cfRule>
  </conditionalFormatting>
  <conditionalFormatting sqref="Y292:Y294">
    <cfRule type="expression" dxfId="23" priority="1875" stopIfTrue="1">
      <formula>$K292="完了"</formula>
    </cfRule>
    <cfRule type="expression" dxfId="22" priority="1876" stopIfTrue="1">
      <formula>$K292="保留"</formula>
    </cfRule>
    <cfRule type="expression" dxfId="21" priority="1877" stopIfTrue="1">
      <formula>#REF!="見積"</formula>
    </cfRule>
  </conditionalFormatting>
  <conditionalFormatting sqref="Y301">
    <cfRule type="expression" dxfId="20" priority="1836" stopIfTrue="1">
      <formula>$K301="完了"</formula>
    </cfRule>
    <cfRule type="expression" dxfId="19" priority="1837" stopIfTrue="1">
      <formula>$K301="保留"</formula>
    </cfRule>
    <cfRule type="expression" dxfId="18" priority="1838" stopIfTrue="1">
      <formula>#REF!="見積"</formula>
    </cfRule>
  </conditionalFormatting>
  <conditionalFormatting sqref="Y303">
    <cfRule type="expression" dxfId="17" priority="1671" stopIfTrue="1">
      <formula>$K303="完了"</formula>
    </cfRule>
    <cfRule type="expression" dxfId="16" priority="1672" stopIfTrue="1">
      <formula>$K303="保留"</formula>
    </cfRule>
    <cfRule type="expression" dxfId="15" priority="1673" stopIfTrue="1">
      <formula>#REF!="見積"</formula>
    </cfRule>
  </conditionalFormatting>
  <conditionalFormatting sqref="Y347">
    <cfRule type="expression" dxfId="14" priority="1830" stopIfTrue="1">
      <formula>$K347="完了"</formula>
    </cfRule>
    <cfRule type="expression" dxfId="13" priority="1831" stopIfTrue="1">
      <formula>$K347="保留"</formula>
    </cfRule>
    <cfRule type="expression" dxfId="12" priority="1832" stopIfTrue="1">
      <formula>#REF!="見積"</formula>
    </cfRule>
  </conditionalFormatting>
  <conditionalFormatting sqref="Y399:Y402">
    <cfRule type="expression" dxfId="11" priority="29880" stopIfTrue="1">
      <formula>$K399="保留"</formula>
    </cfRule>
    <cfRule type="expression" dxfId="10" priority="29881" stopIfTrue="1">
      <formula>#REF!="見積"</formula>
    </cfRule>
  </conditionalFormatting>
  <conditionalFormatting sqref="Y399:Y403">
    <cfRule type="expression" dxfId="9" priority="29879" stopIfTrue="1">
      <formula>$K399="完了"</formula>
    </cfRule>
  </conditionalFormatting>
  <conditionalFormatting sqref="Y405:Y407">
    <cfRule type="expression" dxfId="8" priority="30062" stopIfTrue="1">
      <formula>$K405="完了"</formula>
    </cfRule>
    <cfRule type="expression" dxfId="7" priority="30063" stopIfTrue="1">
      <formula>$K405="保留"</formula>
    </cfRule>
    <cfRule type="expression" dxfId="6" priority="30064" stopIfTrue="1">
      <formula>#REF!="見積"</formula>
    </cfRule>
  </conditionalFormatting>
  <conditionalFormatting sqref="Y414">
    <cfRule type="expression" dxfId="5" priority="29648" stopIfTrue="1">
      <formula>$K414="完了"</formula>
    </cfRule>
    <cfRule type="expression" dxfId="4" priority="29649" stopIfTrue="1">
      <formula>$K414="保留"</formula>
    </cfRule>
    <cfRule type="expression" dxfId="3" priority="29650" stopIfTrue="1">
      <formula>#REF!="見積"</formula>
    </cfRule>
  </conditionalFormatting>
  <conditionalFormatting sqref="Y416">
    <cfRule type="expression" dxfId="2" priority="2055" stopIfTrue="1">
      <formula>$K416="完了"</formula>
    </cfRule>
    <cfRule type="expression" dxfId="1" priority="2056" stopIfTrue="1">
      <formula>$K416="保留"</formula>
    </cfRule>
    <cfRule type="expression" dxfId="0" priority="2057" stopIfTrue="1">
      <formula>#REF!="見積"</formula>
    </cfRule>
  </conditionalFormatting>
  <hyperlinks>
    <hyperlink ref="M75" r:id="rId8" xr:uid="{4F5BEE04-13F1-47EA-8CB4-579142CB6E70}"/>
  </hyperlinks>
  <pageMargins left="0.19685039370078741" right="0.19685039370078741" top="0.39370078740157483" bottom="0.39370078740157483" header="0.19685039370078741" footer="0.19685039370078741"/>
  <pageSetup paperSize="9" scale="60" fitToHeight="0" orientation="landscape" horizontalDpi="300" verticalDpi="300" r:id="rId9"/>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L128"/>
  <sheetViews>
    <sheetView showGridLines="0" view="pageBreakPreview" topLeftCell="A7" zoomScale="120" zoomScaleNormal="130" zoomScaleSheetLayoutView="120" workbookViewId="0">
      <selection activeCell="F12" sqref="F12"/>
    </sheetView>
  </sheetViews>
  <sheetFormatPr defaultRowHeight="13.5" outlineLevelRow="1"/>
  <cols>
    <col min="1" max="1" width="2" customWidth="1"/>
    <col min="2" max="2" width="5.375" customWidth="1"/>
    <col min="3" max="3" width="7.625" customWidth="1"/>
    <col min="4" max="4" width="8.375" bestFit="1" customWidth="1"/>
    <col min="5" max="9" width="8.625" customWidth="1"/>
    <col min="10" max="10" width="1.375" customWidth="1"/>
    <col min="11" max="13" width="8.625" customWidth="1"/>
    <col min="14" max="16" width="1.375" customWidth="1"/>
    <col min="17" max="26" width="8.625" customWidth="1"/>
    <col min="27" max="37" width="6.875" customWidth="1"/>
    <col min="38" max="38" width="5.125" customWidth="1"/>
  </cols>
  <sheetData>
    <row r="1" spans="2:38" ht="15.95" customHeight="1">
      <c r="B1" s="17"/>
    </row>
    <row r="2" spans="2:38" ht="15.95" customHeight="1">
      <c r="B2" s="17"/>
      <c r="S2" t="s">
        <v>256</v>
      </c>
      <c r="T2" t="s">
        <v>257</v>
      </c>
      <c r="Y2" t="s">
        <v>257</v>
      </c>
    </row>
    <row r="3" spans="2:38" ht="15.95" customHeight="1">
      <c r="B3" s="17"/>
      <c r="S3" t="s">
        <v>258</v>
      </c>
      <c r="U3" t="s">
        <v>257</v>
      </c>
      <c r="V3" t="s">
        <v>257</v>
      </c>
      <c r="W3" t="s">
        <v>257</v>
      </c>
      <c r="X3" t="s">
        <v>257</v>
      </c>
      <c r="Z3" t="s">
        <v>257</v>
      </c>
    </row>
    <row r="4" spans="2:38" ht="15.95" customHeight="1">
      <c r="B4" s="17"/>
      <c r="S4" t="s">
        <v>259</v>
      </c>
      <c r="AA4" t="s">
        <v>257</v>
      </c>
      <c r="AL4" t="s">
        <v>257</v>
      </c>
    </row>
    <row r="5" spans="2:38" ht="15.95" customHeight="1">
      <c r="B5" s="36"/>
      <c r="S5" t="s">
        <v>260</v>
      </c>
      <c r="AB5" t="s">
        <v>257</v>
      </c>
      <c r="AC5" t="s">
        <v>257</v>
      </c>
    </row>
    <row r="6" spans="2:38" ht="17.25">
      <c r="B6" s="36" t="s">
        <v>264</v>
      </c>
      <c r="S6" t="s">
        <v>261</v>
      </c>
      <c r="AD6" t="s">
        <v>257</v>
      </c>
      <c r="AE6" t="s">
        <v>257</v>
      </c>
    </row>
    <row r="7" spans="2:38" s="30" customFormat="1" ht="21.95" customHeight="1" thickBot="1">
      <c r="C7" s="205"/>
      <c r="D7" s="206"/>
      <c r="E7" s="31" t="s">
        <v>16</v>
      </c>
      <c r="F7" s="92" t="s">
        <v>12</v>
      </c>
      <c r="G7" s="31" t="s">
        <v>17</v>
      </c>
      <c r="H7"/>
      <c r="I7"/>
      <c r="J7"/>
      <c r="K7"/>
      <c r="L7"/>
      <c r="M7"/>
      <c r="N7"/>
      <c r="O7"/>
      <c r="P7"/>
      <c r="Q7"/>
      <c r="R7"/>
      <c r="S7"/>
      <c r="T7" s="32" t="s">
        <v>24</v>
      </c>
      <c r="U7" s="32" t="s">
        <v>54</v>
      </c>
      <c r="V7" s="32" t="s">
        <v>37</v>
      </c>
      <c r="W7" s="32" t="s">
        <v>34</v>
      </c>
      <c r="X7" s="32" t="s">
        <v>39</v>
      </c>
      <c r="Y7" s="32" t="s">
        <v>51</v>
      </c>
      <c r="Z7" s="32" t="s">
        <v>48</v>
      </c>
      <c r="AA7" s="32" t="s">
        <v>42</v>
      </c>
      <c r="AB7" s="32" t="s">
        <v>35</v>
      </c>
      <c r="AC7" s="32" t="s">
        <v>38</v>
      </c>
      <c r="AD7" s="32" t="s">
        <v>36</v>
      </c>
      <c r="AE7" s="32" t="s">
        <v>55</v>
      </c>
    </row>
    <row r="8" spans="2:38" ht="15.95" hidden="1" customHeight="1" outlineLevel="1" thickTop="1">
      <c r="C8" s="209" t="s">
        <v>7</v>
      </c>
      <c r="D8" s="37" t="s">
        <v>50</v>
      </c>
      <c r="E8" s="90">
        <f>COUNTIFS(要望障害一覧!$G:$G,$C$8,要望障害一覧!$J:$J,$D$9,要望障害一覧!$I:$I,"=EDI開発")</f>
        <v>0</v>
      </c>
      <c r="F8" s="42">
        <f>COUNTIFS(要望障害一覧!G:G,$C$8,要望障害一覧!K:K,$F$7,要望障害一覧!$J:$J,$D$9,要望障害一覧!$I:$I,"=EDI開発")</f>
        <v>0</v>
      </c>
      <c r="G8" s="107">
        <f>E8-F8</f>
        <v>0</v>
      </c>
      <c r="R8" s="53" t="s">
        <v>7</v>
      </c>
      <c r="S8" s="56" t="s">
        <v>50</v>
      </c>
      <c r="T8" s="33">
        <f>COUNTIFS(要望障害一覧!$G:$G,$C$8,要望障害一覧!$K:$K,$T$7,要望障害一覧!$J:$J,$D$9,要望障害一覧!$I:$I,"EDI開発")</f>
        <v>0</v>
      </c>
      <c r="U8" s="33">
        <f>COUNTIFS(要望障害一覧!$G:$G,$C$8,要望障害一覧!$K:$K,$U$7,要望障害一覧!$J:$J,$D$9,要望障害一覧!$I:$I,"EDI開発")</f>
        <v>0</v>
      </c>
      <c r="V8" s="33">
        <f>COUNTIFS(要望障害一覧!$G:$G,$C$8,要望障害一覧!$K:$K,$V$7,要望障害一覧!$J:$J,$D$9,要望障害一覧!$I:$I,"EDI開発")</f>
        <v>0</v>
      </c>
      <c r="W8" s="33">
        <f>COUNTIFS(要望障害一覧!$G:$G,$C$8,要望障害一覧!$K:$K,$W$7,要望障害一覧!$J:$J,$D$9,要望障害一覧!$I:$I,"EDI開発")</f>
        <v>0</v>
      </c>
      <c r="X8" s="33">
        <f>COUNTIFS(要望障害一覧!$G:$G,$C$8,要望障害一覧!$K:$K,$X$7,要望障害一覧!$J:$J,$D$9,要望障害一覧!$I:$I,"EDI開発")</f>
        <v>0</v>
      </c>
      <c r="Y8" s="33">
        <f>COUNTIFS(要望障害一覧!$G:$G,$C$8,要望障害一覧!$K:$K,$Y$7,要望障害一覧!$J:$J,$D$9,要望障害一覧!$I:$I,"EDI開発")</f>
        <v>0</v>
      </c>
      <c r="Z8" s="33">
        <f>COUNTIFS(要望障害一覧!$G:$G,$C$8,要望障害一覧!$K:$K,$Z$7,要望障害一覧!$J:$J,$D$9,要望障害一覧!$I:$I,"EDI開発")</f>
        <v>0</v>
      </c>
      <c r="AA8" s="33">
        <f>COUNTIFS(要望障害一覧!$G:$G,$C$8,要望障害一覧!$K:$K,$AA$7,要望障害一覧!$J:$J,$D$9,要望障害一覧!$I:$I,"EDI開発")</f>
        <v>0</v>
      </c>
      <c r="AB8" s="33">
        <f>COUNTIFS(要望障害一覧!$G:$G,$C$8,要望障害一覧!$K:$K,$AB$7,要望障害一覧!$J:$J,$D$9,要望障害一覧!$I:$I,"EDI開発")</f>
        <v>0</v>
      </c>
      <c r="AC8" s="33">
        <f>COUNTIFS(要望障害一覧!$G:$G,$C$8,要望障害一覧!$K:$K,$AC$7,要望障害一覧!$J:$J,$D$9,要望障害一覧!$I:$I,"EDI開発")</f>
        <v>0</v>
      </c>
      <c r="AD8" s="33">
        <f>COUNTIFS(要望障害一覧!$G:$G,$C$8,要望障害一覧!$K:$K,$AD$7,要望障害一覧!$J:$J,$D$9,要望障害一覧!$I:$I,"EDI開発")</f>
        <v>0</v>
      </c>
      <c r="AE8" s="33">
        <f>COUNTIFS(要望障害一覧!$G:$G,$C$8,要望障害一覧!$K:$K,$AE$7,要望障害一覧!$J:$J,$D$9,要望障害一覧!$I:$I,"EDI開発")</f>
        <v>0</v>
      </c>
      <c r="AF8" s="52">
        <f>SUM(T8:AE8)</f>
        <v>0</v>
      </c>
    </row>
    <row r="9" spans="2:38" ht="15.95" customHeight="1" collapsed="1" thickTop="1">
      <c r="C9" s="201"/>
      <c r="D9" s="40" t="s">
        <v>40</v>
      </c>
      <c r="E9" s="94">
        <f>COUNTIFS(要望障害一覧!$G:$G,$C$8,要望障害一覧!$J:$J,$D$9)</f>
        <v>0</v>
      </c>
      <c r="F9" s="41">
        <f>COUNTIFS(要望障害一覧!G:G,$C$8,要望障害一覧!K:K,$F$7,要望障害一覧!J:J,$D$9)</f>
        <v>0</v>
      </c>
      <c r="G9" s="188">
        <f>E9-F9</f>
        <v>0</v>
      </c>
      <c r="R9" s="54"/>
      <c r="S9" s="56" t="s">
        <v>40</v>
      </c>
      <c r="T9" s="33">
        <f>COUNTIFS(要望障害一覧!$G:$G,$C$8,要望障害一覧!$K:$K,$T$7,要望障害一覧!$J:$J,$D$9,要望障害一覧!$I:$I,"&lt;&gt;EDI開発")</f>
        <v>0</v>
      </c>
      <c r="U9" s="33">
        <f>COUNTIFS(要望障害一覧!$G:$G,$C$8,要望障害一覧!$K:$K,$U$7,要望障害一覧!$J:$J,$D$9,要望障害一覧!$I:$I,"&lt;&gt;EDI開発")</f>
        <v>0</v>
      </c>
      <c r="V9" s="33">
        <f>COUNTIFS(要望障害一覧!$G:$G,$C$8,要望障害一覧!$K:$K,$V$7,要望障害一覧!$J:$J,$D$9,要望障害一覧!$I:$I,"&lt;&gt;EDI開発")</f>
        <v>0</v>
      </c>
      <c r="W9" s="33">
        <f>COUNTIFS(要望障害一覧!$G:$G,$C$8,要望障害一覧!$K:$K,$W$7,要望障害一覧!$J:$J,$D$9,要望障害一覧!$I:$I,"&lt;&gt;EDI開発")</f>
        <v>0</v>
      </c>
      <c r="X9" s="33">
        <f>COUNTIFS(要望障害一覧!$G:$G,$C$8,要望障害一覧!$K:$K,$X$7,要望障害一覧!$J:$J,$D$9,要望障害一覧!$I:$I,"&lt;&gt;EDI開発")</f>
        <v>0</v>
      </c>
      <c r="Y9" s="33">
        <f>COUNTIFS(要望障害一覧!$G:$G,$C$8,要望障害一覧!$K:$K,$Y$7,要望障害一覧!$J:$J,$D$9,要望障害一覧!$I:$I,"&lt;&gt;EDI開発")</f>
        <v>0</v>
      </c>
      <c r="Z9" s="33">
        <f>COUNTIFS(要望障害一覧!$G:$G,$C$8,要望障害一覧!$K:$K,$Z$7,要望障害一覧!$J:$J,$D$9,要望障害一覧!$I:$I,"&lt;&gt;EDI開発")</f>
        <v>0</v>
      </c>
      <c r="AA9" s="33">
        <f>COUNTIFS(要望障害一覧!$G:$G,$C$8,要望障害一覧!$K:$K,$AA$7,要望障害一覧!$J:$J,$D$9,要望障害一覧!$I:$I,"&lt;&gt;EDI開発")</f>
        <v>0</v>
      </c>
      <c r="AB9" s="33">
        <f>COUNTIFS(要望障害一覧!$G:$G,$C$8,要望障害一覧!$K:$K,$AB$7,要望障害一覧!$J:$J,$D$9,要望障害一覧!$I:$I,"&lt;&gt;EDI開発")</f>
        <v>0</v>
      </c>
      <c r="AC9" s="33">
        <f>COUNTIFS(要望障害一覧!$G:$G,$C$8,要望障害一覧!$K:$K,$AC$7,要望障害一覧!$J:$J,$D$9,要望障害一覧!$I:$I,"&lt;&gt;EDI開発")</f>
        <v>0</v>
      </c>
      <c r="AD9" s="33">
        <f>COUNTIFS(要望障害一覧!$G:$G,$C$8,要望障害一覧!$K:$K,$AD$7,要望障害一覧!$J:$J,$D$9,要望障害一覧!$I:$I,"&lt;&gt;EDI開発")</f>
        <v>0</v>
      </c>
      <c r="AE9" s="33">
        <f>COUNTIFS(要望障害一覧!$G:$G,$C$8,要望障害一覧!$K:$K,$AE$7,要望障害一覧!$J:$J,$D$9,要望障害一覧!$I:$I,"&lt;&gt;EDI開発")</f>
        <v>0</v>
      </c>
      <c r="AF9" s="52">
        <f t="shared" ref="AF9:AF12" si="0">SUM(T9:AE9)</f>
        <v>0</v>
      </c>
    </row>
    <row r="10" spans="2:38" ht="15.95" customHeight="1">
      <c r="C10" s="201"/>
      <c r="D10" s="38" t="s">
        <v>49</v>
      </c>
      <c r="E10" s="94">
        <f>COUNTIFS(要望障害一覧!$G:$G,$C$8,要望障害一覧!$J:$J,$D$10)-1</f>
        <v>-1</v>
      </c>
      <c r="F10" s="39">
        <f>COUNTIFS(要望障害一覧!G:G,$C$8,要望障害一覧!K:K,$F$7,要望障害一覧!J:J,$D$10)-1</f>
        <v>-1</v>
      </c>
      <c r="G10" s="189">
        <f>E10-F10</f>
        <v>0</v>
      </c>
      <c r="R10" s="54"/>
      <c r="S10" s="56" t="s">
        <v>49</v>
      </c>
      <c r="T10" s="33">
        <f>COUNTIFS(要望障害一覧!$G:$G,$C$8,要望障害一覧!$K:$K,$T$7,要望障害一覧!$J:$J,$D$10)</f>
        <v>0</v>
      </c>
      <c r="U10" s="33">
        <f>COUNTIFS(要望障害一覧!$G:$G,$C$8,要望障害一覧!$K:$K,$U$7,要望障害一覧!$J:$J,$D$10)</f>
        <v>0</v>
      </c>
      <c r="V10" s="33">
        <f>COUNTIFS(要望障害一覧!$G:$G,$C$8,要望障害一覧!$K:$K,$V$7,要望障害一覧!$J:$J,$D$10)</f>
        <v>0</v>
      </c>
      <c r="W10" s="33">
        <f>COUNTIFS(要望障害一覧!$G:$G,$C$8,要望障害一覧!$K:$K,$W$7,要望障害一覧!$J:$J,$D$10)</f>
        <v>0</v>
      </c>
      <c r="X10" s="33">
        <f>COUNTIFS(要望障害一覧!$G:$G,$C$8,要望障害一覧!$K:$K,$X$7,要望障害一覧!$J:$J,$D$10)</f>
        <v>0</v>
      </c>
      <c r="Y10" s="33">
        <f>COUNTIFS(要望障害一覧!$G:$G,$C$8,要望障害一覧!$K:$K,$Y$7,要望障害一覧!$J:$J,$D$10)</f>
        <v>0</v>
      </c>
      <c r="Z10" s="33">
        <f>COUNTIFS(要望障害一覧!$G:$G,$C$8,要望障害一覧!$K:$K,$Z$7,要望障害一覧!$J:$J,$D$10)</f>
        <v>0</v>
      </c>
      <c r="AA10" s="33">
        <f>COUNTIFS(要望障害一覧!$G:$G,$C$8,要望障害一覧!$K:$K,$AA$7,要望障害一覧!$J:$J,$D$10)</f>
        <v>0</v>
      </c>
      <c r="AB10" s="33">
        <f>COUNTIFS(要望障害一覧!$G:$G,$C$8,要望障害一覧!$K:$K,$AB$7,要望障害一覧!$J:$J,$D$10)</f>
        <v>0</v>
      </c>
      <c r="AC10" s="33">
        <f>COUNTIFS(要望障害一覧!$G:$G,$C$8,要望障害一覧!$K:$K,$AC$7,要望障害一覧!$J:$J,$D$10)</f>
        <v>0</v>
      </c>
      <c r="AD10" s="33">
        <f>COUNTIFS(要望障害一覧!$G:$G,$C$8,要望障害一覧!$K:$K,$AD$7,要望障害一覧!$J:$J,$D$10)</f>
        <v>0</v>
      </c>
      <c r="AE10" s="33">
        <f>COUNTIFS(要望障害一覧!$G:$G,$C$8,要望障害一覧!$K:$K,$AE$7,要望障害一覧!$J:$J,$D$10)</f>
        <v>0</v>
      </c>
      <c r="AF10" s="52">
        <f t="shared" si="0"/>
        <v>0</v>
      </c>
    </row>
    <row r="11" spans="2:38" ht="15.95" customHeight="1">
      <c r="C11" s="201"/>
      <c r="D11" s="40" t="s">
        <v>250</v>
      </c>
      <c r="E11" s="94">
        <f>COUNTIFS(要望障害一覧!$G:$G,$C$8,要望障害一覧!$J:$J,$D$11)-40</f>
        <v>-40</v>
      </c>
      <c r="F11" s="39">
        <f>COUNTIFS(要望障害一覧!G:G,$C$8,要望障害一覧!K:K,$F$7,要望障害一覧!J:J,$D$11)-40</f>
        <v>-40</v>
      </c>
      <c r="G11" s="189">
        <f>E11-F11</f>
        <v>0</v>
      </c>
      <c r="R11" s="55"/>
      <c r="S11" s="25" t="s">
        <v>250</v>
      </c>
      <c r="T11" s="33">
        <f>COUNTIFS(要望障害一覧!$G:$G,$C$8,要望障害一覧!$K:$K,$T$7,要望障害一覧!$J:$J,$D$11)</f>
        <v>0</v>
      </c>
      <c r="U11" s="33">
        <f>COUNTIFS(要望障害一覧!$G:$G,$C$8,要望障害一覧!$K:$K,$U$7,要望障害一覧!$J:$J,$D$11)</f>
        <v>0</v>
      </c>
      <c r="V11" s="33">
        <f>COUNTIFS(要望障害一覧!$G:$G,$C$8,要望障害一覧!$K:$K,$V$7,要望障害一覧!$J:$J,$D$11)</f>
        <v>0</v>
      </c>
      <c r="W11" s="33">
        <f>COUNTIFS(要望障害一覧!$G:$G,$C$8,要望障害一覧!$K:$K,$W$7,要望障害一覧!$J:$J,$D$11)</f>
        <v>0</v>
      </c>
      <c r="X11" s="33">
        <f>COUNTIFS(要望障害一覧!$G:$G,$C$8,要望障害一覧!$K:$K,$X$7,要望障害一覧!$J:$J,$D$11)</f>
        <v>0</v>
      </c>
      <c r="Y11" s="33">
        <f>COUNTIFS(要望障害一覧!$G:$G,$C$8,要望障害一覧!$K:$K,$Y$7,要望障害一覧!$J:$J,$D$11)</f>
        <v>0</v>
      </c>
      <c r="Z11" s="33">
        <f>COUNTIFS(要望障害一覧!$G:$G,$C$8,要望障害一覧!$K:$K,$Z$7,要望障害一覧!$J:$J,$D$11)</f>
        <v>0</v>
      </c>
      <c r="AA11" s="33">
        <f>COUNTIFS(要望障害一覧!$G:$G,$C$8,要望障害一覧!$K:$K,$AA$7,要望障害一覧!$J:$J,$D$11)</f>
        <v>0</v>
      </c>
      <c r="AB11" s="33">
        <f>COUNTIFS(要望障害一覧!$G:$G,$C$8,要望障害一覧!$K:$K,$AB$7,要望障害一覧!$J:$J,$D$11)</f>
        <v>0</v>
      </c>
      <c r="AC11" s="33">
        <f>COUNTIFS(要望障害一覧!$G:$G,$C$8,要望障害一覧!$K:$K,$AC$7,要望障害一覧!$J:$J,$D$11)</f>
        <v>0</v>
      </c>
      <c r="AD11" s="33">
        <f>COUNTIFS(要望障害一覧!$G:$G,$C$8,要望障害一覧!$K:$K,$AD$7,要望障害一覧!$J:$J,$D$11)</f>
        <v>0</v>
      </c>
      <c r="AE11" s="33">
        <f>COUNTIFS(要望障害一覧!$G:$G,$C$8,要望障害一覧!$K:$K,$AE$7,要望障害一覧!$J:$J,$D$11)</f>
        <v>0</v>
      </c>
      <c r="AF11" s="52">
        <f t="shared" si="0"/>
        <v>0</v>
      </c>
    </row>
    <row r="12" spans="2:38" ht="15.95" customHeight="1" thickBot="1">
      <c r="C12" s="202"/>
      <c r="D12" s="43" t="s">
        <v>58</v>
      </c>
      <c r="E12" s="95">
        <f>SUBTOTAL(9,E8:E11)</f>
        <v>-41</v>
      </c>
      <c r="F12" s="44">
        <f>SUBTOTAL(9,F8:F11)</f>
        <v>-41</v>
      </c>
      <c r="G12" s="44">
        <f>SUBTOTAL(9,G8:G11)</f>
        <v>0</v>
      </c>
      <c r="R12" s="24" t="s">
        <v>15</v>
      </c>
      <c r="S12" s="25"/>
      <c r="T12" s="34">
        <f>COUNTIFS(要望障害一覧!$G:$G,$C$13,要望障害一覧!$K:$K,$T$7)</f>
        <v>0</v>
      </c>
      <c r="U12" s="34">
        <f>COUNTIFS(要望障害一覧!$G:$G,$C$13,要望障害一覧!$K:$K,$U$7)</f>
        <v>0</v>
      </c>
      <c r="V12" s="34">
        <f>COUNTIFS(要望障害一覧!$G:$G,$C$13,要望障害一覧!$K:$K,$V$7)</f>
        <v>0</v>
      </c>
      <c r="W12" s="34">
        <f>COUNTIFS(要望障害一覧!$G:$G,$C$13,要望障害一覧!$K:$K,$W$7)</f>
        <v>0</v>
      </c>
      <c r="X12" s="34">
        <f>COUNTIFS(要望障害一覧!$G:$G,$C$13,要望障害一覧!$K:$K,$X$7)</f>
        <v>0</v>
      </c>
      <c r="Y12" s="34">
        <f>COUNTIFS(要望障害一覧!$G:$G,$C$13,要望障害一覧!$K:$K,$Y$7)</f>
        <v>0</v>
      </c>
      <c r="Z12" s="34">
        <f>COUNTIFS(要望障害一覧!$G:$G,$C$13,要望障害一覧!$K:$K,$Z$7)</f>
        <v>0</v>
      </c>
      <c r="AA12" s="34">
        <f>COUNTIFS(要望障害一覧!$G:$G,$C$13,要望障害一覧!$K:$K,$AA$7)</f>
        <v>0</v>
      </c>
      <c r="AB12" s="34">
        <f>COUNTIFS(要望障害一覧!$G:$G,$C$13,要望障害一覧!$K:$K,$AB$7)</f>
        <v>0</v>
      </c>
      <c r="AC12" s="34">
        <f>COUNTIFS(要望障害一覧!$G:$G,$C$13,要望障害一覧!$K:$K,$AC$7)</f>
        <v>0</v>
      </c>
      <c r="AD12" s="34">
        <f>COUNTIFS(要望障害一覧!$G:$G,$C$13,要望障害一覧!$K:$K,$AD$7)</f>
        <v>0</v>
      </c>
      <c r="AE12" s="34">
        <f>COUNTIFS(要望障害一覧!$G:$G,$C$13,要望障害一覧!$K:$K,$AE$7)</f>
        <v>0</v>
      </c>
      <c r="AF12" s="52">
        <f t="shared" si="0"/>
        <v>0</v>
      </c>
    </row>
    <row r="13" spans="2:38" ht="21.95" customHeight="1" thickTop="1" thickBot="1">
      <c r="C13" s="203" t="s">
        <v>15</v>
      </c>
      <c r="D13" s="204"/>
      <c r="E13" s="45">
        <f>COUNTIF(要望障害一覧!$G$3:$G$950,$C$13)-46</f>
        <v>-32</v>
      </c>
      <c r="F13" s="46">
        <f>COUNTIFS(要望障害一覧!G:G,C13,要望障害一覧!K:K,$F$7)-46</f>
        <v>-32</v>
      </c>
      <c r="G13" s="47">
        <f>E13-F13</f>
        <v>0</v>
      </c>
      <c r="J13" s="52"/>
      <c r="K13" s="52"/>
      <c r="L13" s="52"/>
      <c r="M13" s="52"/>
      <c r="N13" s="52"/>
      <c r="O13" s="52"/>
      <c r="P13" s="52"/>
      <c r="Q13" s="52"/>
      <c r="S13" s="52">
        <f>SUM(T13:AE13)</f>
        <v>0</v>
      </c>
      <c r="T13" s="35">
        <f>SUM(T8:T12)</f>
        <v>0</v>
      </c>
      <c r="U13" s="35">
        <f t="shared" ref="U13:AE13" si="1">SUM(U8:U12)</f>
        <v>0</v>
      </c>
      <c r="V13" s="35">
        <f t="shared" si="1"/>
        <v>0</v>
      </c>
      <c r="W13" s="35">
        <f t="shared" si="1"/>
        <v>0</v>
      </c>
      <c r="X13" s="35">
        <f t="shared" si="1"/>
        <v>0</v>
      </c>
      <c r="Y13" s="35">
        <f t="shared" si="1"/>
        <v>0</v>
      </c>
      <c r="Z13" s="35">
        <f t="shared" si="1"/>
        <v>0</v>
      </c>
      <c r="AA13" s="35">
        <f t="shared" si="1"/>
        <v>0</v>
      </c>
      <c r="AB13" s="35">
        <f t="shared" si="1"/>
        <v>0</v>
      </c>
      <c r="AC13" s="35">
        <f t="shared" si="1"/>
        <v>0</v>
      </c>
      <c r="AD13" s="35">
        <f t="shared" si="1"/>
        <v>0</v>
      </c>
      <c r="AE13" s="35">
        <f t="shared" si="1"/>
        <v>0</v>
      </c>
      <c r="AF13" s="52">
        <f>SUM(AF8:AF12)</f>
        <v>0</v>
      </c>
    </row>
    <row r="14" spans="2:38" ht="21.95" customHeight="1" thickTop="1">
      <c r="C14" s="207" t="s">
        <v>19</v>
      </c>
      <c r="D14" s="208"/>
      <c r="E14" s="91">
        <f>SUBTOTAL(9,E8:E13)</f>
        <v>-73</v>
      </c>
      <c r="F14" s="91">
        <f>SUBTOTAL(9,F8:F13)</f>
        <v>-73</v>
      </c>
      <c r="G14" s="91">
        <f>SUBTOTAL(9,G8:G13)</f>
        <v>0</v>
      </c>
      <c r="J14" s="114"/>
      <c r="K14" s="114"/>
      <c r="L14" s="114"/>
      <c r="M14" s="114"/>
      <c r="N14" s="114"/>
      <c r="O14" s="114"/>
      <c r="P14" s="114"/>
      <c r="Q14" s="114"/>
    </row>
    <row r="15" spans="2:38" ht="15.95" customHeight="1">
      <c r="V15" s="117" t="s">
        <v>24</v>
      </c>
      <c r="W15" s="118"/>
      <c r="X15" s="118" t="s">
        <v>24</v>
      </c>
      <c r="AE15" s="118"/>
      <c r="AK15" s="48"/>
    </row>
    <row r="16" spans="2:38" ht="15.95" customHeight="1">
      <c r="D16" t="s">
        <v>279</v>
      </c>
      <c r="E16" t="s">
        <v>280</v>
      </c>
      <c r="V16" s="118" t="s">
        <v>54</v>
      </c>
      <c r="W16" s="118"/>
      <c r="X16" s="118" t="s">
        <v>76</v>
      </c>
      <c r="AE16" s="118"/>
      <c r="AK16" s="48"/>
    </row>
    <row r="17" spans="2:37" ht="15.95" customHeight="1">
      <c r="B17" s="36" t="s">
        <v>283</v>
      </c>
      <c r="D17" s="150">
        <v>43831</v>
      </c>
      <c r="E17" s="149">
        <v>43951</v>
      </c>
      <c r="U17" s="118" t="s">
        <v>60</v>
      </c>
      <c r="V17" s="118" t="s">
        <v>37</v>
      </c>
      <c r="W17" s="118"/>
      <c r="X17" s="118" t="s">
        <v>43</v>
      </c>
      <c r="AE17" s="118"/>
      <c r="AK17" s="48"/>
    </row>
    <row r="18" spans="2:37" ht="21.95" customHeight="1" thickBot="1">
      <c r="B18" s="151"/>
      <c r="C18" s="176"/>
      <c r="D18" s="177"/>
      <c r="E18" s="129" t="s">
        <v>284</v>
      </c>
      <c r="F18" s="130" t="s">
        <v>12</v>
      </c>
      <c r="G18" s="133" t="s">
        <v>253</v>
      </c>
      <c r="H18" s="178" t="s">
        <v>16</v>
      </c>
      <c r="I18" s="179" t="s">
        <v>249</v>
      </c>
      <c r="J18" s="22"/>
      <c r="K18" s="174" t="str">
        <f t="shared" ref="K18:L22" si="2">AC7</f>
        <v>入替待ち</v>
      </c>
      <c r="L18" s="174" t="str">
        <f t="shared" si="2"/>
        <v>対応済</v>
      </c>
      <c r="M18" s="22"/>
      <c r="N18" s="22"/>
      <c r="O18" s="22"/>
      <c r="P18" s="22"/>
      <c r="Q18" s="113" t="s">
        <v>255</v>
      </c>
      <c r="U18" s="118" t="s">
        <v>60</v>
      </c>
      <c r="V18" s="118" t="s">
        <v>39</v>
      </c>
      <c r="W18" s="118"/>
      <c r="X18" s="118" t="s">
        <v>75</v>
      </c>
      <c r="Y18" s="23"/>
      <c r="AF18" s="48"/>
    </row>
    <row r="19" spans="2:37" ht="21.95" hidden="1" customHeight="1" outlineLevel="1">
      <c r="B19" s="147"/>
      <c r="C19" s="201" t="s">
        <v>7</v>
      </c>
      <c r="D19" s="175" t="s">
        <v>50</v>
      </c>
      <c r="E19" s="55">
        <f>Q19</f>
        <v>0</v>
      </c>
      <c r="F19" s="148">
        <f>COUNTIFS(要望障害一覧!G:G,$C$8,要望障害一覧!K:K,$F$7,要望障害一覧!$J:$J,$D$9,要望障害一覧!$I:$I,"=EDI開発",要望障害一覧!$L:$L,"&gt;="&amp;D17,要望障害一覧!$L:$L,"&lt;="&amp;E17)</f>
        <v>0</v>
      </c>
      <c r="G19" s="134">
        <f>E19-F19</f>
        <v>0</v>
      </c>
      <c r="H19" s="122">
        <f>COUNTIFS(要望障害一覧!$G:$G,$C$8,要望障害一覧!$J:$J,$D$9,要望障害一覧!$I:$I,"=EDI開発",要望障害一覧!$F:$F,"&gt;="&amp;D17,要望障害一覧!$F:$F,"&lt;="&amp;E17)</f>
        <v>0</v>
      </c>
      <c r="I19" s="134">
        <f>G19+H19</f>
        <v>0</v>
      </c>
      <c r="K19" s="56">
        <f t="shared" si="2"/>
        <v>0</v>
      </c>
      <c r="L19" s="56">
        <f t="shared" si="2"/>
        <v>0</v>
      </c>
      <c r="Q19" s="112">
        <v>0</v>
      </c>
      <c r="U19" s="118"/>
      <c r="V19" s="117" t="s">
        <v>51</v>
      </c>
      <c r="W19" s="118"/>
      <c r="X19" s="118" t="s">
        <v>24</v>
      </c>
      <c r="AG19" s="48"/>
    </row>
    <row r="20" spans="2:37" ht="15.95" customHeight="1" collapsed="1" thickTop="1">
      <c r="C20" s="201"/>
      <c r="D20" s="40" t="s">
        <v>40</v>
      </c>
      <c r="E20" s="56">
        <f>Q20</f>
        <v>0</v>
      </c>
      <c r="F20" s="41">
        <f>COUNTIFS(要望障害一覧!G:G,$C$8,要望障害一覧!K:K,$F$7,要望障害一覧!J:J,$D$9,要望障害一覧!I:I,"&lt;&gt;EDI開発",要望障害一覧!$L:$L,"&gt;="&amp;D17,要望障害一覧!$L:$L,"&lt;="&amp;E17)</f>
        <v>0</v>
      </c>
      <c r="G20" s="135">
        <f t="shared" ref="G20:G22" si="3">E20-F20</f>
        <v>0</v>
      </c>
      <c r="H20" s="94">
        <f>COUNTIFS(要望障害一覧!$G:$G,$C$8,要望障害一覧!$J:$J,$D$9,要望障害一覧!$I:$I,"&lt;&gt;EDI開発",要望障害一覧!$F:$F,"&gt;="&amp;D17,要望障害一覧!$F:$F,"&lt;="&amp;E17)</f>
        <v>0</v>
      </c>
      <c r="I20" s="135">
        <f t="shared" ref="I20:I22" si="4">G20+H20</f>
        <v>0</v>
      </c>
      <c r="K20" s="56">
        <f t="shared" si="2"/>
        <v>0</v>
      </c>
      <c r="L20" s="56">
        <f t="shared" si="2"/>
        <v>0</v>
      </c>
      <c r="Q20" s="112"/>
      <c r="R20" s="120"/>
      <c r="U20" s="118"/>
      <c r="V20" s="118" t="s">
        <v>48</v>
      </c>
      <c r="W20" s="118"/>
      <c r="X20" s="118" t="s">
        <v>62</v>
      </c>
      <c r="AG20" s="48"/>
    </row>
    <row r="21" spans="2:37" ht="15.95" customHeight="1">
      <c r="C21" s="201"/>
      <c r="D21" s="38" t="s">
        <v>49</v>
      </c>
      <c r="E21" s="56">
        <f>Q21</f>
        <v>0</v>
      </c>
      <c r="F21" s="39">
        <f>COUNTIFS(要望障害一覧!G:G,$C$8,要望障害一覧!K:K,$F$7,要望障害一覧!J:J,$D$10,要望障害一覧!$L:$L,"&gt;="&amp;D17,要望障害一覧!$L:$L,"&lt;="&amp;E17)</f>
        <v>0</v>
      </c>
      <c r="G21" s="135">
        <f t="shared" si="3"/>
        <v>0</v>
      </c>
      <c r="H21" s="94">
        <f>COUNTIFS(要望障害一覧!$G:$G,$C$8,要望障害一覧!$J:$J,$D$10,要望障害一覧!$F:$F,"&gt;="&amp;D17,要望障害一覧!$F:$F,"&lt;="&amp;E17)</f>
        <v>0</v>
      </c>
      <c r="I21" s="135">
        <f t="shared" si="4"/>
        <v>0</v>
      </c>
      <c r="K21" s="56">
        <f t="shared" si="2"/>
        <v>0</v>
      </c>
      <c r="L21" s="56">
        <f t="shared" si="2"/>
        <v>0</v>
      </c>
      <c r="Q21" s="112"/>
      <c r="R21" s="120"/>
      <c r="U21" s="118"/>
      <c r="V21" s="118" t="s">
        <v>42</v>
      </c>
      <c r="W21" s="118"/>
      <c r="X21" s="118" t="s">
        <v>272</v>
      </c>
      <c r="AG21" s="48"/>
    </row>
    <row r="22" spans="2:37" ht="15.95" customHeight="1" thickBot="1">
      <c r="B22" s="147"/>
      <c r="C22" s="201"/>
      <c r="D22" s="127" t="s">
        <v>250</v>
      </c>
      <c r="E22" s="125">
        <f>Q22</f>
        <v>0</v>
      </c>
      <c r="F22" s="46">
        <f>COUNTIFS(要望障害一覧!G:G,$C$8,要望障害一覧!K:K,$F$7,要望障害一覧!J:J,$D$11,要望障害一覧!$L:$L,"&gt;="&amp;D17,要望障害一覧!$L:$L,"&lt;="&amp;E17)</f>
        <v>0</v>
      </c>
      <c r="G22" s="136">
        <f t="shared" si="3"/>
        <v>0</v>
      </c>
      <c r="H22" s="45">
        <f>COUNTIFS(要望障害一覧!$G:$G,$C$8,要望障害一覧!$J:$J,$D$11,要望障害一覧!$F:$F,"&gt;="&amp;D17,要望障害一覧!$F:$F,"&lt;="&amp;E17)</f>
        <v>0</v>
      </c>
      <c r="I22" s="136">
        <f t="shared" si="4"/>
        <v>0</v>
      </c>
      <c r="K22" s="125">
        <f t="shared" si="2"/>
        <v>0</v>
      </c>
      <c r="L22" s="125">
        <f t="shared" si="2"/>
        <v>0</v>
      </c>
      <c r="Q22" s="112"/>
      <c r="U22" s="118"/>
      <c r="V22" s="118" t="s">
        <v>35</v>
      </c>
      <c r="W22" s="118"/>
      <c r="X22" s="118" t="s">
        <v>73</v>
      </c>
      <c r="AG22" s="48"/>
    </row>
    <row r="23" spans="2:37" ht="15.95" customHeight="1" thickTop="1">
      <c r="B23" s="147"/>
      <c r="C23" s="202"/>
      <c r="D23" s="43" t="s">
        <v>58</v>
      </c>
      <c r="E23" s="126">
        <f>SUBTOTAL(9,E19:E22)</f>
        <v>0</v>
      </c>
      <c r="F23" s="132">
        <f>SUBTOTAL(9,F19:F22)</f>
        <v>0</v>
      </c>
      <c r="G23" s="137">
        <f>SUBTOTAL(9,G19:G22)</f>
        <v>0</v>
      </c>
      <c r="H23" s="126">
        <f>SUBTOTAL(9,H19:H22)</f>
        <v>0</v>
      </c>
      <c r="I23" s="137">
        <f>SUBTOTAL(9,I19:I22)</f>
        <v>0</v>
      </c>
      <c r="K23" s="126">
        <f t="shared" ref="K23:L23" si="5">SUBTOTAL(9,K19:K22)</f>
        <v>0</v>
      </c>
      <c r="L23" s="126">
        <f t="shared" si="5"/>
        <v>0</v>
      </c>
      <c r="U23" s="118"/>
      <c r="V23" s="118" t="s">
        <v>38</v>
      </c>
      <c r="W23" s="118"/>
      <c r="X23" s="118" t="s">
        <v>273</v>
      </c>
      <c r="AG23" s="48"/>
    </row>
    <row r="24" spans="2:37" ht="15.95" customHeight="1" thickBot="1">
      <c r="B24" s="147"/>
      <c r="C24" s="203" t="s">
        <v>15</v>
      </c>
      <c r="D24" s="204"/>
      <c r="E24" s="125">
        <f>Q24</f>
        <v>0</v>
      </c>
      <c r="F24" s="46">
        <f>COUNTIFS(要望障害一覧!G:G,C24,要望障害一覧!K:K,$F$7,要望障害一覧!$L:$L,"&gt;="&amp;D17,要望障害一覧!$L:$L,"&lt;="&amp;E17)</f>
        <v>0</v>
      </c>
      <c r="G24" s="136">
        <f t="shared" ref="G24" si="6">E24-F24</f>
        <v>0</v>
      </c>
      <c r="H24" s="45">
        <f>COUNTIFS(要望障害一覧!$G:$G,$C$13,要望障害一覧!$F:$F,"&gt;="&amp;D17,要望障害一覧!$F:$F,"&lt;="&amp;E17)</f>
        <v>0</v>
      </c>
      <c r="I24" s="136">
        <f t="shared" ref="I24" si="7">G24+H24</f>
        <v>0</v>
      </c>
      <c r="K24" s="125">
        <f>AC12</f>
        <v>0</v>
      </c>
      <c r="L24" s="125">
        <f>AD12</f>
        <v>0</v>
      </c>
      <c r="M24" t="s">
        <v>277</v>
      </c>
      <c r="Q24" s="112"/>
      <c r="U24" s="118"/>
      <c r="V24" s="118" t="s">
        <v>36</v>
      </c>
      <c r="W24" s="118"/>
      <c r="X24" s="118" t="s">
        <v>274</v>
      </c>
      <c r="AG24" s="48"/>
    </row>
    <row r="25" spans="2:37" ht="15.95" customHeight="1" thickTop="1">
      <c r="B25" s="147"/>
      <c r="C25" s="199" t="s">
        <v>19</v>
      </c>
      <c r="D25" s="200"/>
      <c r="E25" s="91">
        <f>SUBTOTAL(9,E19:E24)</f>
        <v>0</v>
      </c>
      <c r="F25" s="115">
        <f>SUBTOTAL(9,F19:F24)</f>
        <v>0</v>
      </c>
      <c r="G25" s="138">
        <f>SUBTOTAL(9,G19:G24)</f>
        <v>0</v>
      </c>
      <c r="H25" s="139">
        <f>SUBTOTAL(9,H19:H24)</f>
        <v>0</v>
      </c>
      <c r="I25" s="138">
        <f>SUBTOTAL(9,I19:I24)</f>
        <v>0</v>
      </c>
      <c r="K25" s="91">
        <f t="shared" ref="K25:L25" si="8">SUBTOTAL(9,K19:K24)</f>
        <v>0</v>
      </c>
      <c r="L25" s="91">
        <f t="shared" si="8"/>
        <v>0</v>
      </c>
      <c r="M25" s="186">
        <f>I25-K25-L25</f>
        <v>0</v>
      </c>
      <c r="U25" s="118"/>
      <c r="V25" s="118" t="s">
        <v>55</v>
      </c>
      <c r="W25" s="118"/>
      <c r="X25" s="118" t="s">
        <v>72</v>
      </c>
      <c r="AG25" s="48"/>
    </row>
    <row r="26" spans="2:37" ht="15.95" customHeight="1">
      <c r="B26" s="147"/>
      <c r="C26" s="147"/>
      <c r="D26" s="147"/>
      <c r="E26" s="147"/>
      <c r="F26" s="147"/>
      <c r="G26" s="147"/>
      <c r="H26" s="147"/>
      <c r="I26" s="147"/>
      <c r="J26" s="147"/>
      <c r="K26" s="147"/>
      <c r="L26" s="147"/>
      <c r="M26" s="147"/>
      <c r="N26" s="147"/>
      <c r="O26" s="147"/>
      <c r="P26" s="147"/>
      <c r="U26" s="152"/>
      <c r="Z26" s="118"/>
      <c r="AA26" s="118"/>
      <c r="AB26" s="118"/>
      <c r="AC26" s="118"/>
      <c r="AG26" s="48"/>
    </row>
    <row r="27" spans="2:37" ht="15.95" customHeight="1" thickBot="1">
      <c r="C27" s="176" t="s">
        <v>267</v>
      </c>
      <c r="D27" s="180"/>
      <c r="E27" s="129" t="s">
        <v>54</v>
      </c>
      <c r="F27" s="129" t="s">
        <v>42</v>
      </c>
      <c r="G27" s="129" t="s">
        <v>35</v>
      </c>
      <c r="H27" s="130" t="s">
        <v>36</v>
      </c>
      <c r="I27" s="133" t="s">
        <v>263</v>
      </c>
      <c r="AG27" s="48"/>
    </row>
    <row r="28" spans="2:37" ht="15.95" hidden="1" customHeight="1" outlineLevel="1">
      <c r="C28" s="201" t="s">
        <v>7</v>
      </c>
      <c r="D28" s="175" t="s">
        <v>50</v>
      </c>
      <c r="E28" s="55">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28" s="33">
        <f>COUNTIFS(要望障害一覧!$G:$G,$C$8,要望障害一覧!$K:$K,$Z$7,要望障害一覧!$J:$J,$D$9,要望障害一覧!$I:$I,"EDI開発",要望障害一覧!$L:$L,"&gt;="&amp;D17,要望障害一覧!$L:$L,"&lt;="&amp;E17)</f>
        <v>0</v>
      </c>
      <c r="G28" s="33">
        <f>COUNTIFS(要望障害一覧!$G:$G,$C$8,要望障害一覧!$K:$K,$AB$7,要望障害一覧!$J:$J,$D$9,要望障害一覧!$I:$I,"EDI開発",要望障害一覧!$L:$L,"&gt;="&amp;D17,要望障害一覧!$L:$L,"&lt;="&amp;E17)+COUNTIFS(要望障害一覧!$G:$G,$C$8,要望障害一覧!$K:$K,$AC$7,要望障害一覧!$J:$J,$D$9,要望障害一覧!$I:$I,"EDI開発",要望障害一覧!$L:$L,"&gt;="&amp;D17,要望障害一覧!$L:$L,"&lt;="&amp;E17)</f>
        <v>0</v>
      </c>
      <c r="H28" s="140">
        <f>COUNTIFS(要望障害一覧!$G:$G,$C$8,要望障害一覧!$K:$K,$AD$7,要望障害一覧!$J:$J,$D$9,要望障害一覧!$I:$I,"EDI開発",要望障害一覧!$L:$L,"&gt;="&amp;D17,要望障害一覧!$L:$L,"&lt;="&amp;E17)+COUNTIFS(要望障害一覧!$G:$G,$C$8,要望障害一覧!$K:$K,$AE$7,要望障害一覧!$J:$J,$D$9,要望障害一覧!$I:$I,"EDI開発",要望障害一覧!$L:$L,"&gt;="&amp;D17,要望障害一覧!$L:$L,"&lt;="&amp;E17)</f>
        <v>0</v>
      </c>
      <c r="I28" s="144">
        <f>SUM(E28:H28)</f>
        <v>0</v>
      </c>
      <c r="AF28" s="48"/>
    </row>
    <row r="29" spans="2:37" ht="15.95" customHeight="1" collapsed="1" thickTop="1">
      <c r="C29" s="201"/>
      <c r="D29" s="40" t="s">
        <v>40</v>
      </c>
      <c r="E29" s="56">
        <f>COUNTIFS(要望障害一覧!$G:$G,$D$9,要望障害一覧!$K:$K,$V$7,要望障害一覧!$L:$L,"&gt;="&amp;$D$17,要望障害一覧!$L:$L,"&lt;="&amp;$E$17)+COUNTIFS(要望障害一覧!$G:$G,$C$8,要望障害一覧!$K:$K,$W$7,要望障害一覧!$L:$L,"&gt;="&amp;$D$17,要望障害一覧!$L:$L,"&lt;="&amp;$E$17)+COUNTIFS(要望障害一覧!$G:$G,$C$8,要望障害一覧!$K:$K,$X$7,要望障害一覧!$L:$L,"&gt;="&amp;$D$17,要望障害一覧!$L:$L,"&lt;="&amp;$E$17)+COUNTIFS(要望障害一覧!$G:$G,$C$8,要望障害一覧!$K:$K,$Z$7,要望障害一覧!$L:$L,"&gt;="&amp;$D$17,要望障害一覧!$L:$L,"&lt;="&amp;$E$17)</f>
        <v>0</v>
      </c>
      <c r="F29" s="34">
        <f>COUNTIFS(要望障害一覧!$G:$G,$C$8,要望障害一覧!$K:$K,$AA$7,要望障害一覧!$J:$J,$D$9,要望障害一覧!$I:$I,"&lt;&gt;EDI開発",要望障害一覧!$L:$L,"&gt;="&amp;D17,要望障害一覧!$L:$L,"&lt;="&amp;E17)</f>
        <v>0</v>
      </c>
      <c r="G29" s="34">
        <f>COUNTIFS(要望障害一覧!$G:$G,$C$8,要望障害一覧!$K:$K,$AB$7,要望障害一覧!$J:$J,$D$9,要望障害一覧!$I:$I,"&lt;&gt;EDI開発",要望障害一覧!$L:$L,"&gt;="&amp;D17,要望障害一覧!$L:$L,"&lt;="&amp;E17)+COUNTIFS(要望障害一覧!$G:$G,$C$8,要望障害一覧!$K:$K,$AC$7,要望障害一覧!$J:$J,$D$9,要望障害一覧!$I:$I,"&lt;&gt;EDI開発",要望障害一覧!$L:$L,"&gt;="&amp;D17,要望障害一覧!$L:$L,"&lt;="&amp;E17)</f>
        <v>0</v>
      </c>
      <c r="H29" s="141">
        <f>COUNTIFS(要望障害一覧!$G:$G,$C$8,要望障害一覧!$K:$K,$AD$7,要望障害一覧!$J:$J,$D$9,要望障害一覧!$I:$I,"&lt;&gt;EDI開発",要望障害一覧!$L:$L,"&gt;="&amp;D17,要望障害一覧!$L:$L,"&lt;="&amp;E17)+COUNTIFS(要望障害一覧!$G:$G,$C$8,要望障害一覧!$K:$K,$AE$7,要望障害一覧!$J:$J,$D$9,要望障害一覧!$I:$I,"&lt;&gt;EDI開発",要望障害一覧!$L:$L,"&gt;="&amp;D17,要望障害一覧!$L:$L,"&lt;="&amp;E17)</f>
        <v>0</v>
      </c>
      <c r="I29" s="145">
        <f t="shared" ref="I29:I31" si="9">SUM(E29:H29)</f>
        <v>0</v>
      </c>
      <c r="AF29" s="48"/>
    </row>
    <row r="30" spans="2:37" ht="15.95" customHeight="1">
      <c r="C30" s="201"/>
      <c r="D30" s="38" t="s">
        <v>49</v>
      </c>
      <c r="E30" s="56">
        <f>COUNTIFS(要望障害一覧!$G:$G,$D$10,要望障害一覧!$K:$K,$V$7,要望障害一覧!$L:$L,"&gt;="&amp;$D$17,要望障害一覧!$L:$L,"&lt;="&amp;$E$17)+COUNTIFS(要望障害一覧!$G:$G,$C$8,要望障害一覧!$K:$K,$W$7,要望障害一覧!$L:$L,"&gt;="&amp;$D$17,要望障害一覧!$L:$L,"&lt;="&amp;E17)+COUNTIFS(要望障害一覧!$G:$G,$C$8,要望障害一覧!$K:$K,$X$7,要望障害一覧!$L:$L,"&gt;="&amp;$D$17,要望障害一覧!$L:$L,"&lt;="&amp;$E$17)+COUNTIFS(要望障害一覧!$G:$G,$C$8,要望障害一覧!$K:$K,$Z$7,要望障害一覧!$L:$L,"&gt;="&amp;$D$17,要望障害一覧!$L:$L,"&lt;="&amp;$E$17)</f>
        <v>0</v>
      </c>
      <c r="F30" s="34">
        <f>COUNTIFS(要望障害一覧!$G:$G,$C$8,要望障害一覧!$K:$K,$AA$7,要望障害一覧!$J:$J,$D$10,要望障害一覧!$L:$L,"&gt;="&amp;D17,要望障害一覧!$L:$L,"&lt;="&amp;E17)</f>
        <v>0</v>
      </c>
      <c r="G30" s="34">
        <f>COUNTIFS(要望障害一覧!$G:$G,$C$8,要望障害一覧!$K:$K,$AB$7,要望障害一覧!$J:$J,$D$10,要望障害一覧!$L:$L,"&gt;="&amp;D17,要望障害一覧!$L:$L,"&lt;="&amp;E17)+COUNTIFS(要望障害一覧!$G:$G,$C$8,要望障害一覧!$K:$K,$AC$7,要望障害一覧!$J:$J,$D$10,要望障害一覧!$L:$L,"&gt;="&amp;D17,要望障害一覧!$L:$L,"&lt;="&amp;E17)</f>
        <v>0</v>
      </c>
      <c r="H30" s="141">
        <f>COUNTIFS(要望障害一覧!$G:$G,$C$8,要望障害一覧!$K:$K,$T$7,要望障害一覧!$J:$J,$D$10,要望障害一覧!$L:$L,"&gt;="&amp;D17,要望障害一覧!$L:$L,"&lt;="&amp;E17)+COUNTIFS(要望障害一覧!$G:$G,$C$8,要望障害一覧!$K:$K,$AE$7,要望障害一覧!$J:$J,$D$10,要望障害一覧!$L:$L,"&gt;="&amp;D17,要望障害一覧!$L:$L,"&lt;="&amp;E17)</f>
        <v>0</v>
      </c>
      <c r="I30" s="145">
        <f t="shared" si="9"/>
        <v>0</v>
      </c>
      <c r="X30" s="23"/>
      <c r="Y30" s="23"/>
      <c r="AF30" s="48"/>
    </row>
    <row r="31" spans="2:37" ht="15.95" customHeight="1" thickBot="1">
      <c r="C31" s="201"/>
      <c r="D31" s="127" t="s">
        <v>250</v>
      </c>
      <c r="E31" s="125">
        <f>COUNTIFS(要望障害一覧!$G:$G,$D$11,要望障害一覧!$K:$K,$V$7,要望障害一覧!$L:$L,"&gt;="&amp;$D$17,要望障害一覧!$L:$L,"&lt;="&amp;$E$17)+COUNTIFS(要望障害一覧!$G:$G,$C$8,要望障害一覧!$K:$K,$W$7,要望障害一覧!$L:$L,"&gt;="&amp;$D$17,要望障害一覧!$L:$L,"&lt;="&amp;$E$17)+COUNTIFS(要望障害一覧!$G:$G,$C$8,要望障害一覧!$K:$K,$X$7,要望障害一覧!$L:$L,"&gt;="&amp;$D$17,要望障害一覧!$L:$L,"&lt;="&amp;$E$17)+COUNTIFS(要望障害一覧!$G:$G,$C$8,要望障害一覧!$K:$K,$Z$7,要望障害一覧!$L:$L,"&gt;="&amp;$D$17,要望障害一覧!$L:$L,"&lt;="&amp;$E$17)</f>
        <v>0</v>
      </c>
      <c r="F31" s="128">
        <f>COUNTIFS(要望障害一覧!$G:$G,$C$8,要望障害一覧!$K:$K,$AA$7,要望障害一覧!$J:$J,$D$11,要望障害一覧!$L:$L,"&gt;="&amp;D17,要望障害一覧!$L:$L,"&lt;="&amp;E17)</f>
        <v>0</v>
      </c>
      <c r="G31" s="128">
        <f>COUNTIFS(要望障害一覧!$G:$G,$C$8,要望障害一覧!$K:$K,$AB$7,要望障害一覧!$J:$J,$D$11,要望障害一覧!$L:$L,"&gt;="&amp;D17,要望障害一覧!$L:$L,"&lt;="&amp;E17)+COUNTIFS(要望障害一覧!$G:$G,$C$8,要望障害一覧!$K:$K,$AC$7,要望障害一覧!$J:$J,$D$11,要望障害一覧!$L:$L,"&gt;="&amp;D17,要望障害一覧!$L:$L,"&lt;="&amp;E17)</f>
        <v>0</v>
      </c>
      <c r="H31" s="142">
        <f>COUNTIFS(要望障害一覧!$G:$G,$C$8,要望障害一覧!$K:$K,$AD$7,要望障害一覧!$J:$J,$D$11,要望障害一覧!$L:$L,"&gt;="&amp;D17,要望障害一覧!$L:$L,"&lt;="&amp;E17)+COUNTIFS(要望障害一覧!$G:$G,$C$8,要望障害一覧!$K:$K,$AE$7,要望障害一覧!$J:$J,$D$11,要望障害一覧!$L:$L,"&gt;="&amp;D17,要望障害一覧!$L:$L,"&lt;="&amp;E17)</f>
        <v>0</v>
      </c>
      <c r="I31" s="146">
        <f t="shared" si="9"/>
        <v>0</v>
      </c>
      <c r="X31" s="23"/>
      <c r="Y31" s="23"/>
      <c r="AF31" s="48"/>
    </row>
    <row r="32" spans="2:37" ht="15.95" customHeight="1" thickTop="1">
      <c r="C32" s="202"/>
      <c r="D32" s="43" t="s">
        <v>58</v>
      </c>
      <c r="E32" s="126">
        <f t="shared" ref="E32:I32" si="10">SUBTOTAL(9,E28:E31)</f>
        <v>0</v>
      </c>
      <c r="F32" s="126">
        <f t="shared" si="10"/>
        <v>0</v>
      </c>
      <c r="G32" s="126">
        <f t="shared" si="10"/>
        <v>0</v>
      </c>
      <c r="H32" s="131">
        <f t="shared" si="10"/>
        <v>0</v>
      </c>
      <c r="I32" s="137">
        <f t="shared" si="10"/>
        <v>0</v>
      </c>
      <c r="X32" s="23"/>
      <c r="Y32" s="23"/>
      <c r="AF32" s="48"/>
    </row>
    <row r="33" spans="2:37" ht="15.95" customHeight="1" thickBot="1">
      <c r="C33" s="203" t="s">
        <v>15</v>
      </c>
      <c r="D33" s="204"/>
      <c r="E33" s="125">
        <f>COUNTIFS(要望障害一覧!$G:$G,$C$13,要望障害一覧!$K:$K,$V$7,要望障害一覧!$L:$L,"&gt;="&amp;D17,要望障害一覧!$L:$L,"&lt;="&amp;E17)+COUNTIFS(要望障害一覧!$G:$G,$C$13,要望障害一覧!$K:$K,$W$7,要望障害一覧!$L:$L,"&gt;="&amp;D17,要望障害一覧!$L:$L,"&lt;="&amp;E17)+COUNTIFS(要望障害一覧!$G:$G,$C$13,要望障害一覧!$K:$K,$X$7,要望障害一覧!$L:$L,"&gt;="&amp;D17,要望障害一覧!$L:$L,"&lt;="&amp;E17)+COUNTIFS(要望障害一覧!$G:$G,$C$13,要望障害一覧!$K:$K,$Z$7,要望障害一覧!$L:$L,"&gt;="&amp;D17,要望障害一覧!$L:$L,"&lt;="&amp;E17)</f>
        <v>0</v>
      </c>
      <c r="F33" s="128">
        <f>COUNTIFS(要望障害一覧!$G:$G,$C$13,要望障害一覧!$K:$K,$AA$7)</f>
        <v>0</v>
      </c>
      <c r="G33" s="125">
        <f>COUNTIFS(要望障害一覧!$G:$G,$C$13,要望障害一覧!$K:$K,$AB$7,要望障害一覧!$L:$L,"&gt;="&amp;D17,要望障害一覧!$L:$L,"&lt;="&amp;E17)+COUNTIFS(要望障害一覧!$G:$G,$C$13,要望障害一覧!$K:$K,$AC$7,要望障害一覧!$L:$L,"&gt;="&amp;D17,要望障害一覧!$L:$L,"&lt;="&amp;E17)</f>
        <v>0</v>
      </c>
      <c r="H33" s="143">
        <f>COUNTIFS(要望障害一覧!$G:$G,$C$13,要望障害一覧!$K:$K,$AD$7,要望障害一覧!$L:$L,"&gt;="&amp;D17,要望障害一覧!$L:$L,"&lt;="&amp;E17)+COUNTIFS(要望障害一覧!$G:$G,$C$13,要望障害一覧!$K:$K,$AE$7,要望障害一覧!$L:$L,"&gt;="&amp;D17,要望障害一覧!$L:$L,"&lt;="&amp;E17)</f>
        <v>0</v>
      </c>
      <c r="I33" s="146">
        <f t="shared" ref="I33" si="11">SUM(E33:H33)</f>
        <v>0</v>
      </c>
      <c r="X33" s="23"/>
      <c r="Y33" s="23"/>
      <c r="AF33" s="48"/>
    </row>
    <row r="34" spans="2:37" ht="15.95" customHeight="1" thickTop="1">
      <c r="C34" s="199" t="s">
        <v>19</v>
      </c>
      <c r="D34" s="200"/>
      <c r="E34" s="91">
        <f t="shared" ref="E34:I34" si="12">SUBTOTAL(9,E28:E33)</f>
        <v>0</v>
      </c>
      <c r="F34" s="91">
        <f t="shared" si="12"/>
        <v>0</v>
      </c>
      <c r="G34" s="91">
        <f t="shared" si="12"/>
        <v>0</v>
      </c>
      <c r="H34" s="115">
        <f t="shared" si="12"/>
        <v>0</v>
      </c>
      <c r="I34" s="138">
        <f t="shared" si="12"/>
        <v>0</v>
      </c>
      <c r="X34" s="23"/>
      <c r="Y34" s="23"/>
      <c r="AF34" s="48"/>
    </row>
    <row r="35" spans="2:37" ht="21.95" customHeight="1">
      <c r="D35" s="124" t="s">
        <v>254</v>
      </c>
      <c r="X35" s="23"/>
      <c r="Y35" s="23"/>
    </row>
    <row r="36" spans="2:37" ht="15.95" customHeight="1">
      <c r="V36" s="118" t="s">
        <v>54</v>
      </c>
      <c r="W36" s="118"/>
      <c r="X36" s="118" t="s">
        <v>76</v>
      </c>
      <c r="AE36" s="118"/>
      <c r="AK36" s="48"/>
    </row>
    <row r="37" spans="2:37" ht="15.95" customHeight="1">
      <c r="B37" s="36" t="s">
        <v>265</v>
      </c>
      <c r="D37" s="150">
        <v>43890</v>
      </c>
      <c r="E37" s="149">
        <v>43896</v>
      </c>
      <c r="U37" s="118" t="s">
        <v>60</v>
      </c>
      <c r="V37" s="118" t="s">
        <v>37</v>
      </c>
      <c r="W37" s="118"/>
      <c r="X37" s="118" t="s">
        <v>43</v>
      </c>
      <c r="AE37" s="118"/>
      <c r="AK37" s="48"/>
    </row>
    <row r="38" spans="2:37" ht="21.95" customHeight="1" thickBot="1">
      <c r="B38" s="151"/>
      <c r="C38" s="176" t="s">
        <v>268</v>
      </c>
      <c r="D38" s="177"/>
      <c r="E38" s="129" t="s">
        <v>252</v>
      </c>
      <c r="F38" s="130" t="s">
        <v>12</v>
      </c>
      <c r="G38" s="133" t="s">
        <v>253</v>
      </c>
      <c r="H38" s="178" t="s">
        <v>16</v>
      </c>
      <c r="I38" s="179" t="s">
        <v>249</v>
      </c>
      <c r="J38" s="22"/>
      <c r="K38" s="174" t="s">
        <v>275</v>
      </c>
      <c r="L38" s="174" t="s">
        <v>276</v>
      </c>
      <c r="M38" s="22"/>
      <c r="N38" s="22"/>
      <c r="O38" s="22"/>
      <c r="P38" s="22"/>
      <c r="Q38" s="113" t="s">
        <v>255</v>
      </c>
      <c r="U38" s="118" t="s">
        <v>60</v>
      </c>
      <c r="V38" s="118" t="s">
        <v>39</v>
      </c>
      <c r="W38" s="118"/>
      <c r="X38" s="118" t="s">
        <v>75</v>
      </c>
      <c r="Y38" s="23"/>
      <c r="AF38" s="48"/>
    </row>
    <row r="39" spans="2:37" ht="21.95" hidden="1" customHeight="1" outlineLevel="1">
      <c r="B39" s="147"/>
      <c r="C39" s="201" t="s">
        <v>7</v>
      </c>
      <c r="D39" s="175" t="s">
        <v>50</v>
      </c>
      <c r="E39" s="55">
        <f>Q39</f>
        <v>0</v>
      </c>
      <c r="F39" s="148">
        <f>COUNTIFS(要望障害一覧!G:G,$C$8,要望障害一覧!K:K,$F$7,要望障害一覧!$J:$J,$D$9,要望障害一覧!$I:$I,"=EDI開発",要望障害一覧!$L:$L,"&gt;="&amp;D37,要望障害一覧!$L:$L,"&lt;="&amp;E37)</f>
        <v>0</v>
      </c>
      <c r="G39" s="134">
        <f>E39-F39</f>
        <v>0</v>
      </c>
      <c r="H39" s="122">
        <f>COUNTIFS(要望障害一覧!$G:$G,$C$8,要望障害一覧!$J:$J,$D$9,要望障害一覧!$I:$I,"=EDI開発",要望障害一覧!$F:$F,"&gt;="&amp;D37,要望障害一覧!$F:$F,"&lt;="&amp;E37)</f>
        <v>0</v>
      </c>
      <c r="I39" s="134">
        <f>G39+H39</f>
        <v>0</v>
      </c>
      <c r="K39" s="56">
        <v>0</v>
      </c>
      <c r="L39" s="56">
        <v>0</v>
      </c>
      <c r="Q39" s="112">
        <v>0</v>
      </c>
      <c r="U39" s="118"/>
      <c r="V39" s="117" t="s">
        <v>51</v>
      </c>
      <c r="W39" s="118"/>
      <c r="X39" s="118" t="s">
        <v>24</v>
      </c>
      <c r="AG39" s="48"/>
    </row>
    <row r="40" spans="2:37" ht="15.95" customHeight="1" collapsed="1" thickTop="1">
      <c r="C40" s="201"/>
      <c r="D40" s="40" t="s">
        <v>40</v>
      </c>
      <c r="E40" s="56">
        <f>Q40</f>
        <v>22</v>
      </c>
      <c r="F40" s="41">
        <f>COUNTIFS(要望障害一覧!G:G,$C$8,要望障害一覧!K:K,$F$7,要望障害一覧!J:J,$D$9,要望障害一覧!I:I,"&lt;&gt;EDI開発",要望障害一覧!$L:$L,"&gt;="&amp;D37,要望障害一覧!$L:$L,"&lt;="&amp;E37)</f>
        <v>0</v>
      </c>
      <c r="G40" s="135">
        <f t="shared" ref="G40:G42" si="13">E40-F40</f>
        <v>22</v>
      </c>
      <c r="H40" s="94">
        <f>COUNTIFS(要望障害一覧!$G:$G,$C$8,要望障害一覧!$J:$J,$D$9,要望障害一覧!$I:$I,"&lt;&gt;EDI開発",要望障害一覧!$F:$F,"&gt;="&amp;D37,要望障害一覧!$F:$F,"&lt;="&amp;E37)</f>
        <v>0</v>
      </c>
      <c r="I40" s="135">
        <f t="shared" ref="I40:I42" si="14">G40+H40</f>
        <v>22</v>
      </c>
      <c r="K40" s="56">
        <v>3</v>
      </c>
      <c r="L40" s="56">
        <v>1</v>
      </c>
      <c r="Q40" s="112">
        <v>22</v>
      </c>
      <c r="R40" s="120"/>
      <c r="U40" s="118"/>
      <c r="V40" s="118" t="s">
        <v>48</v>
      </c>
      <c r="W40" s="118"/>
      <c r="X40" s="118" t="s">
        <v>62</v>
      </c>
      <c r="AG40" s="48"/>
    </row>
    <row r="41" spans="2:37" ht="15.95" customHeight="1">
      <c r="C41" s="201"/>
      <c r="D41" s="38" t="s">
        <v>49</v>
      </c>
      <c r="E41" s="56">
        <f>Q41</f>
        <v>0</v>
      </c>
      <c r="F41" s="39">
        <f>COUNTIFS(要望障害一覧!G:G,$C$8,要望障害一覧!K:K,$F$7,要望障害一覧!J:J,$D$10,要望障害一覧!$L:$L,"&gt;="&amp;D37,要望障害一覧!$L:$L,"&lt;="&amp;E37)</f>
        <v>0</v>
      </c>
      <c r="G41" s="135">
        <f t="shared" si="13"/>
        <v>0</v>
      </c>
      <c r="H41" s="94">
        <f>COUNTIFS(要望障害一覧!$G:$G,$C$8,要望障害一覧!$J:$J,$D$10,要望障害一覧!$F:$F,"&gt;="&amp;D37,要望障害一覧!$F:$F,"&lt;="&amp;E37)</f>
        <v>0</v>
      </c>
      <c r="I41" s="135">
        <f t="shared" si="14"/>
        <v>0</v>
      </c>
      <c r="K41" s="56">
        <v>0</v>
      </c>
      <c r="L41" s="56">
        <v>0</v>
      </c>
      <c r="Q41" s="112">
        <v>0</v>
      </c>
      <c r="R41" s="120"/>
      <c r="U41" s="118"/>
      <c r="V41" s="118" t="s">
        <v>42</v>
      </c>
      <c r="W41" s="118"/>
      <c r="X41" s="118" t="s">
        <v>272</v>
      </c>
      <c r="AG41" s="48"/>
    </row>
    <row r="42" spans="2:37" ht="15.95" customHeight="1" thickBot="1">
      <c r="B42" s="147"/>
      <c r="C42" s="201"/>
      <c r="D42" s="127" t="s">
        <v>250</v>
      </c>
      <c r="E42" s="125">
        <f>Q42</f>
        <v>5</v>
      </c>
      <c r="F42" s="46">
        <f>COUNTIFS(要望障害一覧!G:G,$C$8,要望障害一覧!K:K,$F$7,要望障害一覧!J:J,$D$11,要望障害一覧!$L:$L,"&gt;="&amp;D37,要望障害一覧!$L:$L,"&lt;="&amp;E37)</f>
        <v>0</v>
      </c>
      <c r="G42" s="136">
        <f t="shared" si="13"/>
        <v>5</v>
      </c>
      <c r="H42" s="45">
        <f>COUNTIFS(要望障害一覧!$G:$G,$C$8,要望障害一覧!$J:$J,$D$11,要望障害一覧!$F:$F,"&gt;="&amp;D37,要望障害一覧!$F:$F,"&lt;="&amp;E37)</f>
        <v>0</v>
      </c>
      <c r="I42" s="136">
        <f t="shared" si="14"/>
        <v>5</v>
      </c>
      <c r="K42" s="125">
        <v>0</v>
      </c>
      <c r="L42" s="125">
        <v>1</v>
      </c>
      <c r="Q42" s="112">
        <v>5</v>
      </c>
      <c r="U42" s="118"/>
      <c r="V42" s="118" t="s">
        <v>35</v>
      </c>
      <c r="W42" s="118"/>
      <c r="X42" s="118" t="s">
        <v>73</v>
      </c>
      <c r="AG42" s="48"/>
    </row>
    <row r="43" spans="2:37" ht="15.95" customHeight="1" thickTop="1">
      <c r="B43" s="147"/>
      <c r="C43" s="202"/>
      <c r="D43" s="43" t="s">
        <v>58</v>
      </c>
      <c r="E43" s="126">
        <f>SUBTOTAL(9,E39:E42)</f>
        <v>27</v>
      </c>
      <c r="F43" s="132">
        <f>SUBTOTAL(9,F39:F42)</f>
        <v>0</v>
      </c>
      <c r="G43" s="137">
        <f>SUBTOTAL(9,G39:G42)</f>
        <v>27</v>
      </c>
      <c r="H43" s="126">
        <f>SUBTOTAL(9,H39:H42)</f>
        <v>0</v>
      </c>
      <c r="I43" s="137">
        <f>SUBTOTAL(9,I39:I42)</f>
        <v>27</v>
      </c>
      <c r="K43" s="126">
        <v>3</v>
      </c>
      <c r="L43" s="126">
        <v>2</v>
      </c>
      <c r="U43" s="118"/>
      <c r="V43" s="118" t="s">
        <v>38</v>
      </c>
      <c r="W43" s="118"/>
      <c r="X43" s="118" t="s">
        <v>273</v>
      </c>
      <c r="AG43" s="48"/>
    </row>
    <row r="44" spans="2:37" ht="15.95" customHeight="1" thickBot="1">
      <c r="B44" s="147"/>
      <c r="C44" s="203" t="s">
        <v>15</v>
      </c>
      <c r="D44" s="204"/>
      <c r="E44" s="125">
        <f>Q44</f>
        <v>8</v>
      </c>
      <c r="F44" s="46">
        <f>COUNTIFS(要望障害一覧!G:G,C44,要望障害一覧!K:K,$F$7,要望障害一覧!$L:$L,"&gt;="&amp;D37,要望障害一覧!$L:$L,"&lt;="&amp;E37)</f>
        <v>0</v>
      </c>
      <c r="G44" s="136">
        <f t="shared" ref="G44" si="15">E44-F44</f>
        <v>8</v>
      </c>
      <c r="H44" s="45">
        <f>COUNTIFS(要望障害一覧!$G:$G,$C$13,要望障害一覧!$F:$F,"&gt;="&amp;D37,要望障害一覧!$F:$F,"&lt;="&amp;E37)</f>
        <v>0</v>
      </c>
      <c r="I44" s="136">
        <f t="shared" ref="I44" si="16">G44+H44</f>
        <v>8</v>
      </c>
      <c r="K44" s="125">
        <v>1</v>
      </c>
      <c r="L44" s="125">
        <v>0</v>
      </c>
      <c r="Q44" s="112">
        <v>8</v>
      </c>
      <c r="U44" s="118"/>
      <c r="V44" s="118" t="s">
        <v>36</v>
      </c>
      <c r="W44" s="118"/>
      <c r="X44" s="118" t="s">
        <v>274</v>
      </c>
      <c r="AG44" s="48"/>
    </row>
    <row r="45" spans="2:37" ht="15.95" customHeight="1" thickTop="1">
      <c r="B45" s="147"/>
      <c r="C45" s="199" t="s">
        <v>19</v>
      </c>
      <c r="D45" s="200"/>
      <c r="E45" s="91">
        <f>SUBTOTAL(9,E39:E44)</f>
        <v>35</v>
      </c>
      <c r="F45" s="115">
        <f>SUBTOTAL(9,F39:F44)</f>
        <v>0</v>
      </c>
      <c r="G45" s="138">
        <f>SUBTOTAL(9,G39:G44)</f>
        <v>35</v>
      </c>
      <c r="H45" s="139">
        <f>SUBTOTAL(9,H39:H44)</f>
        <v>0</v>
      </c>
      <c r="I45" s="138">
        <f>SUBTOTAL(9,I39:I44)</f>
        <v>35</v>
      </c>
      <c r="K45" s="91">
        <v>4</v>
      </c>
      <c r="L45" s="91">
        <v>2</v>
      </c>
      <c r="M45" s="52">
        <f>I45-K45-L45</f>
        <v>29</v>
      </c>
      <c r="U45" s="118"/>
      <c r="V45" s="118" t="s">
        <v>55</v>
      </c>
      <c r="W45" s="118"/>
      <c r="X45" s="118" t="s">
        <v>72</v>
      </c>
      <c r="AG45" s="48"/>
    </row>
    <row r="46" spans="2:37" ht="15.95" customHeight="1">
      <c r="B46" s="147"/>
      <c r="C46" s="147"/>
      <c r="D46" s="147"/>
      <c r="E46" s="147"/>
      <c r="F46" s="147"/>
      <c r="G46" s="147"/>
      <c r="H46" s="147"/>
      <c r="I46" s="147"/>
      <c r="J46" s="147"/>
      <c r="K46" s="147"/>
      <c r="L46" s="147"/>
      <c r="M46" s="147"/>
      <c r="N46" s="147"/>
      <c r="O46" s="147"/>
      <c r="P46" s="147"/>
      <c r="U46" s="152"/>
      <c r="Z46" s="118"/>
      <c r="AA46" s="118"/>
      <c r="AB46" s="118"/>
      <c r="AC46" s="118"/>
      <c r="AG46" s="48"/>
    </row>
    <row r="47" spans="2:37" ht="15.95" customHeight="1" thickBot="1">
      <c r="C47" s="176" t="s">
        <v>267</v>
      </c>
      <c r="D47" s="180"/>
      <c r="E47" s="129" t="s">
        <v>54</v>
      </c>
      <c r="F47" s="129" t="s">
        <v>42</v>
      </c>
      <c r="G47" s="129" t="s">
        <v>35</v>
      </c>
      <c r="H47" s="130" t="s">
        <v>36</v>
      </c>
      <c r="I47" s="133" t="s">
        <v>263</v>
      </c>
      <c r="AG47" s="48"/>
    </row>
    <row r="48" spans="2:37" ht="15.95" hidden="1" customHeight="1" outlineLevel="1">
      <c r="C48" s="201" t="s">
        <v>7</v>
      </c>
      <c r="D48" s="175" t="s">
        <v>50</v>
      </c>
      <c r="E48" s="55">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48" s="33">
        <f>COUNTIFS(要望障害一覧!$G:$G,$C$8,要望障害一覧!$K:$K,$Z$7,要望障害一覧!$J:$J,$D$9,要望障害一覧!$I:$I,"EDI開発",要望障害一覧!$L:$L,"&gt;="&amp;D37,要望障害一覧!$L:$L,"&lt;="&amp;E37)</f>
        <v>0</v>
      </c>
      <c r="G48" s="33">
        <f>COUNTIFS(要望障害一覧!$G:$G,$C$8,要望障害一覧!$K:$K,$AB$7,要望障害一覧!$J:$J,$D$9,要望障害一覧!$I:$I,"EDI開発",要望障害一覧!$L:$L,"&gt;="&amp;D37,要望障害一覧!$L:$L,"&lt;="&amp;E37)+COUNTIFS(要望障害一覧!$G:$G,$C$8,要望障害一覧!$K:$K,$AC$7,要望障害一覧!$J:$J,$D$9,要望障害一覧!$I:$I,"EDI開発",要望障害一覧!$L:$L,"&gt;="&amp;D37,要望障害一覧!$L:$L,"&lt;="&amp;E37)</f>
        <v>0</v>
      </c>
      <c r="H48" s="140">
        <f>COUNTIFS(要望障害一覧!$G:$G,$C$8,要望障害一覧!$K:$K,$AD$7,要望障害一覧!$J:$J,$D$9,要望障害一覧!$I:$I,"EDI開発",要望障害一覧!$L:$L,"&gt;="&amp;D37,要望障害一覧!$L:$L,"&lt;="&amp;E37)+COUNTIFS(要望障害一覧!$G:$G,$C$8,要望障害一覧!$K:$K,$AE$7,要望障害一覧!$J:$J,$D$9,要望障害一覧!$I:$I,"EDI開発",要望障害一覧!$L:$L,"&gt;="&amp;D37,要望障害一覧!$L:$L,"&lt;="&amp;E37)</f>
        <v>0</v>
      </c>
      <c r="I48" s="144">
        <f>SUM(E48:H48)</f>
        <v>0</v>
      </c>
      <c r="AF48" s="48"/>
    </row>
    <row r="49" spans="2:37" ht="15.95" customHeight="1" collapsed="1" thickTop="1">
      <c r="C49" s="201"/>
      <c r="D49" s="40" t="s">
        <v>40</v>
      </c>
      <c r="E49" s="56">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49" s="34">
        <f>COUNTIFS(要望障害一覧!$G:$G,$C$8,要望障害一覧!$K:$K,$AA$7,要望障害一覧!$J:$J,$D$9,要望障害一覧!$I:$I,"&lt;&gt;EDI開発",要望障害一覧!$L:$L,"&gt;="&amp;D37,要望障害一覧!$L:$L,"&lt;="&amp;E37)</f>
        <v>0</v>
      </c>
      <c r="G49" s="34">
        <f>COUNTIFS(要望障害一覧!$G:$G,$C$8,要望障害一覧!$K:$K,$AB$7,要望障害一覧!$J:$J,$D$9,要望障害一覧!$I:$I,"&lt;&gt;EDI開発",要望障害一覧!$L:$L,"&gt;="&amp;D37,要望障害一覧!$L:$L,"&lt;="&amp;E37)+COUNTIFS(要望障害一覧!$G:$G,$C$8,要望障害一覧!$K:$K,$AC$7,要望障害一覧!$J:$J,$D$9,要望障害一覧!$I:$I,"&lt;&gt;EDI開発",要望障害一覧!$L:$L,"&gt;="&amp;D37,要望障害一覧!$L:$L,"&lt;="&amp;E37)</f>
        <v>0</v>
      </c>
      <c r="H49" s="141">
        <f>COUNTIFS(要望障害一覧!$G:$G,$C$8,要望障害一覧!$K:$K,$AD$7,要望障害一覧!$J:$J,$D$9,要望障害一覧!$I:$I,"&lt;&gt;EDI開発",要望障害一覧!$L:$L,"&gt;="&amp;D37,要望障害一覧!$L:$L,"&lt;="&amp;E37)+COUNTIFS(要望障害一覧!$G:$G,$C$8,要望障害一覧!$K:$K,$AE$7,要望障害一覧!$J:$J,$D$9,要望障害一覧!$I:$I,"&lt;&gt;EDI開発",要望障害一覧!$L:$L,"&gt;="&amp;D37,要望障害一覧!$L:$L,"&lt;="&amp;E37)</f>
        <v>0</v>
      </c>
      <c r="I49" s="145">
        <f t="shared" ref="I49:I51" si="17">SUM(E49:H49)</f>
        <v>0</v>
      </c>
      <c r="AF49" s="48"/>
    </row>
    <row r="50" spans="2:37" ht="15.95" customHeight="1">
      <c r="C50" s="201"/>
      <c r="D50" s="38" t="s">
        <v>49</v>
      </c>
      <c r="E50" s="56">
        <f>COUNTIFS(要望障害一覧!$G:$G,$D$10,要望障害一覧!$K:$K,$V$7,要望障害一覧!$L:$L,"&gt;="&amp;$D$57,要望障害一覧!$L:$L,"&lt;="&amp;$E$57)+COUNTIFS(要望障害一覧!$G:$G,$C$13,要望障害一覧!$K:$K,$W$7,要望障害一覧!$L:$L,"&gt;="&amp;$D$57,要望障害一覧!$L:$L,"&lt;="&amp;E37)+COUNTIFS(要望障害一覧!$G:$G,$C$13,要望障害一覧!$K:$K,$X$7,要望障害一覧!$L:$L,"&gt;="&amp;$D$57,要望障害一覧!$L:$L,"&lt;="&amp;$E$57)+COUNTIFS(要望障害一覧!$G:$G,$C$13,要望障害一覧!$K:$K,$Z$7,要望障害一覧!$L:$L,"&gt;="&amp;$D$57,要望障害一覧!$L:$L,"&lt;="&amp;$E$57)</f>
        <v>0</v>
      </c>
      <c r="F50" s="34">
        <f>COUNTIFS(要望障害一覧!$G:$G,$C$8,要望障害一覧!$K:$K,$AA$7,要望障害一覧!$J:$J,$D$10,要望障害一覧!$L:$L,"&gt;="&amp;D37,要望障害一覧!$L:$L,"&lt;="&amp;E37)</f>
        <v>0</v>
      </c>
      <c r="G50" s="34">
        <f>COUNTIFS(要望障害一覧!$G:$G,$C$8,要望障害一覧!$K:$K,$AB$7,要望障害一覧!$J:$J,$D$10,要望障害一覧!$L:$L,"&gt;="&amp;D37,要望障害一覧!$L:$L,"&lt;="&amp;E37)+COUNTIFS(要望障害一覧!$G:$G,$C$8,要望障害一覧!$K:$K,$AC$7,要望障害一覧!$J:$J,$D$10,要望障害一覧!$L:$L,"&gt;="&amp;D37,要望障害一覧!$L:$L,"&lt;="&amp;E37)</f>
        <v>0</v>
      </c>
      <c r="H50" s="141">
        <f>COUNTIFS(要望障害一覧!$G:$G,$C$8,要望障害一覧!$K:$K,$T$7,要望障害一覧!$J:$J,$D$10,要望障害一覧!$L:$L,"&gt;="&amp;D37,要望障害一覧!$L:$L,"&lt;="&amp;E37)+COUNTIFS(要望障害一覧!$G:$G,$C$8,要望障害一覧!$K:$K,$AE$7,要望障害一覧!$J:$J,$D$10,要望障害一覧!$L:$L,"&gt;="&amp;D37,要望障害一覧!$L:$L,"&lt;="&amp;E37)</f>
        <v>0</v>
      </c>
      <c r="I50" s="145">
        <f t="shared" si="17"/>
        <v>0</v>
      </c>
      <c r="X50" s="23"/>
      <c r="Y50" s="23"/>
      <c r="AF50" s="48"/>
    </row>
    <row r="51" spans="2:37" ht="15.95" customHeight="1" thickBot="1">
      <c r="C51" s="201"/>
      <c r="D51" s="127" t="s">
        <v>250</v>
      </c>
      <c r="E51" s="125">
        <f>COUNTIFS(要望障害一覧!$G:$G,$D$11,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51" s="128">
        <f>COUNTIFS(要望障害一覧!$G:$G,$C$8,要望障害一覧!$K:$K,$AA$7,要望障害一覧!$J:$J,$D$11,要望障害一覧!$L:$L,"&gt;="&amp;D37,要望障害一覧!$L:$L,"&lt;="&amp;E37)</f>
        <v>0</v>
      </c>
      <c r="G51" s="128">
        <f>COUNTIFS(要望障害一覧!$G:$G,$C$8,要望障害一覧!$K:$K,$AB$7,要望障害一覧!$J:$J,$D$11,要望障害一覧!$L:$L,"&gt;="&amp;D37,要望障害一覧!$L:$L,"&lt;="&amp;E37)+COUNTIFS(要望障害一覧!$G:$G,$C$8,要望障害一覧!$K:$K,$AC$7,要望障害一覧!$J:$J,$D$11,要望障害一覧!$L:$L,"&gt;="&amp;D37,要望障害一覧!$L:$L,"&lt;="&amp;E37)</f>
        <v>0</v>
      </c>
      <c r="H51" s="142">
        <f>COUNTIFS(要望障害一覧!$G:$G,$C$8,要望障害一覧!$K:$K,$T$7,要望障害一覧!$J:$J,$D$11,要望障害一覧!$L:$L,"&gt;="&amp;D37,要望障害一覧!$L:$L,"&lt;="&amp;E37)+COUNTIFS(要望障害一覧!$G:$G,$C$8,要望障害一覧!$K:$K,$AE$7,要望障害一覧!$J:$J,$D$11,要望障害一覧!$L:$L,"&gt;="&amp;D37,要望障害一覧!$L:$L,"&lt;="&amp;E37)</f>
        <v>0</v>
      </c>
      <c r="I51" s="146">
        <f t="shared" si="17"/>
        <v>0</v>
      </c>
      <c r="X51" s="23"/>
      <c r="Y51" s="23"/>
      <c r="AF51" s="48"/>
    </row>
    <row r="52" spans="2:37" ht="15.95" customHeight="1" thickTop="1">
      <c r="C52" s="202"/>
      <c r="D52" s="43" t="s">
        <v>58</v>
      </c>
      <c r="E52" s="126">
        <f t="shared" ref="E52:I52" si="18">SUBTOTAL(9,E48:E51)</f>
        <v>0</v>
      </c>
      <c r="F52" s="126">
        <f t="shared" si="18"/>
        <v>0</v>
      </c>
      <c r="G52" s="126">
        <f t="shared" si="18"/>
        <v>0</v>
      </c>
      <c r="H52" s="131">
        <f t="shared" si="18"/>
        <v>0</v>
      </c>
      <c r="I52" s="137">
        <f t="shared" si="18"/>
        <v>0</v>
      </c>
      <c r="X52" s="23"/>
      <c r="Y52" s="23"/>
      <c r="AF52" s="48"/>
    </row>
    <row r="53" spans="2:37" ht="15.95" customHeight="1" thickBot="1">
      <c r="C53" s="203" t="s">
        <v>15</v>
      </c>
      <c r="D53" s="204"/>
      <c r="E53" s="125">
        <f>COUNTIFS(要望障害一覧!$G:$G,$C$13,要望障害一覧!$K:$K,$V$7,要望障害一覧!$L:$L,"&gt;="&amp;D37,要望障害一覧!$L:$L,"&lt;="&amp;E37)+COUNTIFS(要望障害一覧!$G:$G,$C$13,要望障害一覧!$K:$K,$W$7,要望障害一覧!$L:$L,"&gt;="&amp;D37,要望障害一覧!$L:$L,"&lt;="&amp;E37)+COUNTIFS(要望障害一覧!$G:$G,$C$13,要望障害一覧!$K:$K,$X$7,要望障害一覧!$L:$L,"&gt;="&amp;D37,要望障害一覧!$L:$L,"&lt;="&amp;E37)+COUNTIFS(要望障害一覧!$G:$G,$C$13,要望障害一覧!$K:$K,$Z$7,要望障害一覧!$L:$L,"&gt;="&amp;D37,要望障害一覧!$L:$L,"&lt;="&amp;E37)</f>
        <v>0</v>
      </c>
      <c r="F53" s="128">
        <f>COUNTIFS(要望障害一覧!$G:$G,$C$13,要望障害一覧!$K:$K,$AA$7)</f>
        <v>0</v>
      </c>
      <c r="G53" s="125">
        <f>COUNTIFS(要望障害一覧!$G:$G,$C$13,要望障害一覧!$K:$K,$AB$7,要望障害一覧!$L:$L,"&gt;="&amp;D37,要望障害一覧!$L:$L,"&lt;="&amp;E37)+COUNTIFS(要望障害一覧!$G:$G,$C$13,要望障害一覧!$K:$K,$AC$7,要望障害一覧!$L:$L,"&gt;="&amp;D37,要望障害一覧!$L:$L,"&lt;="&amp;E37)</f>
        <v>0</v>
      </c>
      <c r="H53" s="143">
        <f>COUNTIFS(要望障害一覧!$G:$G,$C$13,要望障害一覧!$K:$K,$AD$7,要望障害一覧!$L:$L,"&gt;="&amp;D37,要望障害一覧!$L:$L,"&lt;="&amp;E37)+COUNTIFS(要望障害一覧!$G:$G,$C$13,要望障害一覧!$K:$K,$AE$7,要望障害一覧!$L:$L,"&gt;="&amp;D37,要望障害一覧!$L:$L,"&lt;="&amp;E37)</f>
        <v>0</v>
      </c>
      <c r="I53" s="146">
        <f t="shared" ref="I53" si="19">SUM(E53:H53)</f>
        <v>0</v>
      </c>
      <c r="X53" s="23"/>
      <c r="Y53" s="23"/>
      <c r="AF53" s="48"/>
    </row>
    <row r="54" spans="2:37" ht="15.95" customHeight="1" thickTop="1">
      <c r="C54" s="199" t="s">
        <v>19</v>
      </c>
      <c r="D54" s="200"/>
      <c r="E54" s="91">
        <f t="shared" ref="E54:I54" si="20">SUBTOTAL(9,E48:E53)</f>
        <v>0</v>
      </c>
      <c r="F54" s="91">
        <f t="shared" si="20"/>
        <v>0</v>
      </c>
      <c r="G54" s="91">
        <f t="shared" si="20"/>
        <v>0</v>
      </c>
      <c r="H54" s="115">
        <f t="shared" si="20"/>
        <v>0</v>
      </c>
      <c r="I54" s="138">
        <f t="shared" si="20"/>
        <v>0</v>
      </c>
      <c r="X54" s="23"/>
      <c r="Y54" s="23"/>
      <c r="AF54" s="48"/>
    </row>
    <row r="55" spans="2:37" ht="21.95" customHeight="1">
      <c r="D55" s="124" t="s">
        <v>254</v>
      </c>
      <c r="X55" s="23"/>
      <c r="Y55" s="23"/>
    </row>
    <row r="56" spans="2:37" ht="15.95" customHeight="1">
      <c r="V56" s="118" t="s">
        <v>54</v>
      </c>
      <c r="W56" s="118"/>
      <c r="X56" s="118" t="s">
        <v>76</v>
      </c>
      <c r="AE56" s="118"/>
      <c r="AK56" s="48"/>
    </row>
    <row r="57" spans="2:37" ht="15.95" customHeight="1">
      <c r="B57" s="36" t="s">
        <v>265</v>
      </c>
      <c r="D57" s="150">
        <v>43885</v>
      </c>
      <c r="E57" s="149">
        <v>43889</v>
      </c>
      <c r="U57" s="118" t="s">
        <v>60</v>
      </c>
      <c r="V57" s="118" t="s">
        <v>37</v>
      </c>
      <c r="W57" s="118"/>
      <c r="X57" s="118" t="s">
        <v>43</v>
      </c>
      <c r="AE57" s="118"/>
      <c r="AK57" s="48"/>
    </row>
    <row r="58" spans="2:37" ht="21.95" customHeight="1" thickBot="1">
      <c r="B58" s="151"/>
      <c r="C58" s="176" t="s">
        <v>268</v>
      </c>
      <c r="D58" s="177"/>
      <c r="E58" s="129" t="s">
        <v>252</v>
      </c>
      <c r="F58" s="130" t="s">
        <v>12</v>
      </c>
      <c r="G58" s="133" t="s">
        <v>253</v>
      </c>
      <c r="H58" s="178" t="s">
        <v>16</v>
      </c>
      <c r="I58" s="179" t="s">
        <v>249</v>
      </c>
      <c r="J58" s="22"/>
      <c r="K58" s="22"/>
      <c r="L58" s="22"/>
      <c r="M58" s="22"/>
      <c r="N58" s="22"/>
      <c r="O58" s="22"/>
      <c r="P58" s="22"/>
      <c r="Q58" s="113" t="s">
        <v>255</v>
      </c>
      <c r="U58" s="118" t="s">
        <v>60</v>
      </c>
      <c r="V58" s="118" t="s">
        <v>39</v>
      </c>
      <c r="W58" s="118"/>
      <c r="X58" s="118" t="s">
        <v>75</v>
      </c>
      <c r="Y58" s="23"/>
      <c r="AF58" s="48"/>
    </row>
    <row r="59" spans="2:37" ht="21.95" hidden="1" customHeight="1" outlineLevel="1" thickTop="1">
      <c r="B59" s="147"/>
      <c r="C59" s="201" t="s">
        <v>7</v>
      </c>
      <c r="D59" s="175" t="s">
        <v>50</v>
      </c>
      <c r="E59" s="55">
        <f>Q59</f>
        <v>0</v>
      </c>
      <c r="F59" s="148">
        <f>COUNTIFS(要望障害一覧!G:G,$C$8,要望障害一覧!K:K,$F$7,要望障害一覧!$J:$J,$D$9,要望障害一覧!$I:$I,"=EDI開発",要望障害一覧!$L:$L,"&gt;="&amp;D57,要望障害一覧!$L:$L,"&lt;="&amp;E57)</f>
        <v>0</v>
      </c>
      <c r="G59" s="134">
        <f>E59-F59</f>
        <v>0</v>
      </c>
      <c r="H59" s="122">
        <f>COUNTIFS(要望障害一覧!$G:$G,$C$8,要望障害一覧!$J:$J,$D$9,要望障害一覧!$I:$I,"=EDI開発",要望障害一覧!$F:$F,"&gt;="&amp;D57,要望障害一覧!$F:$F,"&lt;="&amp;E57)</f>
        <v>0</v>
      </c>
      <c r="I59" s="134">
        <f>G59+H59</f>
        <v>0</v>
      </c>
      <c r="Q59" s="112">
        <v>0</v>
      </c>
      <c r="U59" s="118"/>
      <c r="V59" s="117" t="s">
        <v>51</v>
      </c>
      <c r="W59" s="118"/>
      <c r="X59" s="118" t="s">
        <v>24</v>
      </c>
      <c r="AG59" s="48"/>
    </row>
    <row r="60" spans="2:37" ht="15.95" customHeight="1" collapsed="1" thickTop="1">
      <c r="C60" s="201"/>
      <c r="D60" s="40" t="s">
        <v>40</v>
      </c>
      <c r="E60" s="56">
        <f>Q60</f>
        <v>23</v>
      </c>
      <c r="F60" s="41">
        <f>COUNTIFS(要望障害一覧!G:G,$C$8,要望障害一覧!K:K,$F$7,要望障害一覧!J:J,$D$9,要望障害一覧!I:I,"&lt;&gt;EDI開発",要望障害一覧!$L:$L,"&gt;="&amp;D57,要望障害一覧!$L:$L,"&lt;="&amp;E57)</f>
        <v>0</v>
      </c>
      <c r="G60" s="135">
        <f t="shared" ref="G60:G62" si="21">E60-F60</f>
        <v>23</v>
      </c>
      <c r="H60" s="94">
        <f>COUNTIFS(要望障害一覧!$G:$G,$C$8,要望障害一覧!$J:$J,$D$9,要望障害一覧!$I:$I,"&lt;&gt;EDI開発",要望障害一覧!$F:$F,"&gt;="&amp;D57,要望障害一覧!$F:$F,"&lt;="&amp;E57)</f>
        <v>0</v>
      </c>
      <c r="I60" s="135">
        <f t="shared" ref="I60:I62" si="22">G60+H60</f>
        <v>23</v>
      </c>
      <c r="K60" s="185"/>
      <c r="Q60" s="112">
        <v>23</v>
      </c>
      <c r="R60" s="120"/>
      <c r="U60" s="118"/>
      <c r="V60" s="118" t="s">
        <v>48</v>
      </c>
      <c r="W60" s="118"/>
      <c r="X60" s="118" t="s">
        <v>62</v>
      </c>
      <c r="AG60" s="48"/>
    </row>
    <row r="61" spans="2:37" ht="15.95" customHeight="1">
      <c r="C61" s="201"/>
      <c r="D61" s="38" t="s">
        <v>49</v>
      </c>
      <c r="E61" s="56">
        <f>Q61</f>
        <v>0</v>
      </c>
      <c r="F61" s="39">
        <f>COUNTIFS(要望障害一覧!G:G,$C$8,要望障害一覧!K:K,$F$7,要望障害一覧!J:J,$D$10,要望障害一覧!$L:$L,"&gt;="&amp;D57,要望障害一覧!$L:$L,"&lt;="&amp;E57)</f>
        <v>0</v>
      </c>
      <c r="G61" s="135">
        <f t="shared" si="21"/>
        <v>0</v>
      </c>
      <c r="H61" s="94">
        <f>COUNTIFS(要望障害一覧!$G:$G,$C$8,要望障害一覧!$J:$J,$D$10,要望障害一覧!$F:$F,"&gt;="&amp;D57,要望障害一覧!$F:$F,"&lt;="&amp;E57)</f>
        <v>0</v>
      </c>
      <c r="I61" s="135">
        <f t="shared" si="22"/>
        <v>0</v>
      </c>
      <c r="Q61" s="112">
        <v>0</v>
      </c>
      <c r="R61" s="120"/>
      <c r="U61" s="118"/>
      <c r="V61" s="118" t="s">
        <v>42</v>
      </c>
      <c r="W61" s="118"/>
      <c r="X61" s="118" t="s">
        <v>272</v>
      </c>
      <c r="AG61" s="48"/>
    </row>
    <row r="62" spans="2:37" ht="15.95" customHeight="1" thickBot="1">
      <c r="B62" s="147"/>
      <c r="C62" s="201"/>
      <c r="D62" s="127" t="s">
        <v>250</v>
      </c>
      <c r="E62" s="125">
        <f>Q62</f>
        <v>3</v>
      </c>
      <c r="F62" s="46">
        <f>COUNTIFS(要望障害一覧!G:G,$C$8,要望障害一覧!K:K,$F$7,要望障害一覧!J:J,$D$11,要望障害一覧!$L:$L,"&gt;="&amp;D57,要望障害一覧!$L:$L,"&lt;="&amp;E57)</f>
        <v>0</v>
      </c>
      <c r="G62" s="136">
        <f t="shared" si="21"/>
        <v>3</v>
      </c>
      <c r="H62" s="45">
        <f>COUNTIFS(要望障害一覧!$G:$G,$C$8,要望障害一覧!$J:$J,$D$11,要望障害一覧!$F:$F,"&gt;="&amp;D57,要望障害一覧!$F:$F,"&lt;="&amp;E57)</f>
        <v>0</v>
      </c>
      <c r="I62" s="136">
        <f t="shared" si="22"/>
        <v>3</v>
      </c>
      <c r="Q62" s="112">
        <v>3</v>
      </c>
      <c r="U62" s="118"/>
      <c r="V62" s="118" t="s">
        <v>35</v>
      </c>
      <c r="W62" s="118"/>
      <c r="X62" s="118" t="s">
        <v>73</v>
      </c>
      <c r="AG62" s="48"/>
    </row>
    <row r="63" spans="2:37" ht="15.95" customHeight="1" thickTop="1">
      <c r="B63" s="147"/>
      <c r="C63" s="202"/>
      <c r="D63" s="43" t="s">
        <v>58</v>
      </c>
      <c r="E63" s="126">
        <f>SUBTOTAL(9,E59:E62)</f>
        <v>26</v>
      </c>
      <c r="F63" s="132">
        <f>SUBTOTAL(9,F59:F62)</f>
        <v>0</v>
      </c>
      <c r="G63" s="137">
        <f>SUBTOTAL(9,G59:G62)</f>
        <v>26</v>
      </c>
      <c r="H63" s="126">
        <f>SUBTOTAL(9,H59:H62)</f>
        <v>0</v>
      </c>
      <c r="I63" s="137">
        <f>SUBTOTAL(9,I59:I62)</f>
        <v>26</v>
      </c>
      <c r="U63" s="118"/>
      <c r="V63" s="118" t="s">
        <v>38</v>
      </c>
      <c r="W63" s="118"/>
      <c r="X63" s="118" t="s">
        <v>273</v>
      </c>
      <c r="AG63" s="48"/>
    </row>
    <row r="64" spans="2:37" ht="15.95" customHeight="1" thickBot="1">
      <c r="B64" s="147"/>
      <c r="C64" s="203" t="s">
        <v>15</v>
      </c>
      <c r="D64" s="204"/>
      <c r="E64" s="125">
        <f>Q64</f>
        <v>8</v>
      </c>
      <c r="F64" s="46">
        <f>COUNTIFS(要望障害一覧!G:G,C64,要望障害一覧!K:K,$F$7,要望障害一覧!$L:$L,"&gt;="&amp;D57,要望障害一覧!$L:$L,"&lt;="&amp;E57)</f>
        <v>0</v>
      </c>
      <c r="G64" s="136">
        <f t="shared" ref="G64" si="23">E64-F64</f>
        <v>8</v>
      </c>
      <c r="H64" s="45">
        <f>COUNTIFS(要望障害一覧!$G:$G,$C$13,要望障害一覧!$F:$F,"&gt;="&amp;D57,要望障害一覧!$F:$F,"&lt;="&amp;E57)</f>
        <v>0</v>
      </c>
      <c r="I64" s="136">
        <f t="shared" ref="I64" si="24">G64+H64</f>
        <v>8</v>
      </c>
      <c r="Q64" s="112">
        <v>8</v>
      </c>
      <c r="U64" s="118"/>
      <c r="V64" s="118" t="s">
        <v>36</v>
      </c>
      <c r="W64" s="118"/>
      <c r="X64" s="118" t="s">
        <v>274</v>
      </c>
      <c r="AG64" s="48"/>
    </row>
    <row r="65" spans="2:37" ht="15.95" customHeight="1" thickTop="1">
      <c r="B65" s="147"/>
      <c r="C65" s="199" t="s">
        <v>19</v>
      </c>
      <c r="D65" s="200"/>
      <c r="E65" s="91">
        <f>SUBTOTAL(9,E59:E64)</f>
        <v>34</v>
      </c>
      <c r="F65" s="115">
        <f>SUBTOTAL(9,F59:F64)</f>
        <v>0</v>
      </c>
      <c r="G65" s="138">
        <f>SUBTOTAL(9,G59:G64)</f>
        <v>34</v>
      </c>
      <c r="H65" s="139">
        <f>SUBTOTAL(9,H59:H64)</f>
        <v>0</v>
      </c>
      <c r="I65" s="138">
        <f>SUBTOTAL(9,I59:I64)</f>
        <v>34</v>
      </c>
      <c r="U65" s="118"/>
      <c r="V65" s="118" t="s">
        <v>55</v>
      </c>
      <c r="W65" s="118"/>
      <c r="X65" s="118" t="s">
        <v>72</v>
      </c>
      <c r="AG65" s="48"/>
    </row>
    <row r="66" spans="2:37" ht="15.95" customHeight="1">
      <c r="B66" s="147"/>
      <c r="C66" s="147"/>
      <c r="D66" s="147"/>
      <c r="E66" s="147"/>
      <c r="F66" s="147"/>
      <c r="G66" s="147"/>
      <c r="H66" s="147"/>
      <c r="I66" s="147"/>
      <c r="J66" s="147"/>
      <c r="K66" s="147"/>
      <c r="L66" s="147"/>
      <c r="M66" s="147"/>
      <c r="N66" s="147"/>
      <c r="O66" s="147"/>
      <c r="P66" s="147"/>
      <c r="U66" s="152"/>
      <c r="Z66" s="118"/>
      <c r="AA66" s="118"/>
      <c r="AB66" s="118"/>
      <c r="AC66" s="118"/>
      <c r="AG66" s="48"/>
    </row>
    <row r="67" spans="2:37" ht="15.95" customHeight="1" thickBot="1">
      <c r="C67" s="176" t="s">
        <v>267</v>
      </c>
      <c r="D67" s="180"/>
      <c r="E67" s="129" t="s">
        <v>54</v>
      </c>
      <c r="F67" s="129" t="s">
        <v>42</v>
      </c>
      <c r="G67" s="129" t="s">
        <v>35</v>
      </c>
      <c r="H67" s="130" t="s">
        <v>36</v>
      </c>
      <c r="I67" s="133" t="s">
        <v>263</v>
      </c>
      <c r="AG67" s="48"/>
    </row>
    <row r="68" spans="2:37" ht="15.95" hidden="1" customHeight="1" outlineLevel="1" thickTop="1">
      <c r="C68" s="201" t="s">
        <v>7</v>
      </c>
      <c r="D68" s="175" t="s">
        <v>50</v>
      </c>
      <c r="E68" s="55">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68" s="33">
        <f>COUNTIFS(要望障害一覧!$G:$G,$C$8,要望障害一覧!$K:$K,$Z$7,要望障害一覧!$J:$J,$D$9,要望障害一覧!$I:$I,"EDI開発",要望障害一覧!$L:$L,"&gt;="&amp;D57,要望障害一覧!$L:$L,"&lt;="&amp;E57)</f>
        <v>0</v>
      </c>
      <c r="G68" s="33">
        <f>COUNTIFS(要望障害一覧!$G:$G,$C$8,要望障害一覧!$K:$K,$AB$7,要望障害一覧!$J:$J,$D$9,要望障害一覧!$I:$I,"EDI開発",要望障害一覧!$L:$L,"&gt;="&amp;D57,要望障害一覧!$L:$L,"&lt;="&amp;E57)+COUNTIFS(要望障害一覧!$G:$G,$C$8,要望障害一覧!$K:$K,$AC$7,要望障害一覧!$J:$J,$D$9,要望障害一覧!$I:$I,"EDI開発",要望障害一覧!$L:$L,"&gt;="&amp;D57,要望障害一覧!$L:$L,"&lt;="&amp;E57)</f>
        <v>0</v>
      </c>
      <c r="H68" s="140">
        <f>COUNTIFS(要望障害一覧!$G:$G,$C$8,要望障害一覧!$K:$K,$AD$7,要望障害一覧!$J:$J,$D$9,要望障害一覧!$I:$I,"EDI開発",要望障害一覧!$L:$L,"&gt;="&amp;D57,要望障害一覧!$L:$L,"&lt;="&amp;E57)+COUNTIFS(要望障害一覧!$G:$G,$C$8,要望障害一覧!$K:$K,$AE$7,要望障害一覧!$J:$J,$D$9,要望障害一覧!$I:$I,"EDI開発",要望障害一覧!$L:$L,"&gt;="&amp;D57,要望障害一覧!$L:$L,"&lt;="&amp;E57)</f>
        <v>0</v>
      </c>
      <c r="I68" s="144">
        <f>SUM(E68:H68)</f>
        <v>0</v>
      </c>
      <c r="AF68" s="48"/>
    </row>
    <row r="69" spans="2:37" ht="15.95" customHeight="1" collapsed="1" thickTop="1">
      <c r="C69" s="201"/>
      <c r="D69" s="40" t="s">
        <v>40</v>
      </c>
      <c r="E69" s="56">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69" s="34">
        <f>COUNTIFS(要望障害一覧!$G:$G,$C$8,要望障害一覧!$K:$K,$AA$7,要望障害一覧!$J:$J,$D$9,要望障害一覧!$I:$I,"&lt;&gt;EDI開発",要望障害一覧!$L:$L,"&gt;="&amp;D57,要望障害一覧!$L:$L,"&lt;="&amp;E57)</f>
        <v>0</v>
      </c>
      <c r="G69" s="34">
        <f>COUNTIFS(要望障害一覧!$G:$G,$C$8,要望障害一覧!$K:$K,$AB$7,要望障害一覧!$J:$J,$D$9,要望障害一覧!$I:$I,"&lt;&gt;EDI開発",要望障害一覧!$L:$L,"&gt;="&amp;D57,要望障害一覧!$L:$L,"&lt;="&amp;E57)+COUNTIFS(要望障害一覧!$G:$G,$C$8,要望障害一覧!$K:$K,$AC$7,要望障害一覧!$J:$J,$D$9,要望障害一覧!$I:$I,"&lt;&gt;EDI開発",要望障害一覧!$L:$L,"&gt;="&amp;D57,要望障害一覧!$L:$L,"&lt;="&amp;E57)</f>
        <v>0</v>
      </c>
      <c r="H69" s="141">
        <f>COUNTIFS(要望障害一覧!$G:$G,$C$8,要望障害一覧!$K:$K,$AD$7,要望障害一覧!$J:$J,$D$9,要望障害一覧!$I:$I,"&lt;&gt;EDI開発",要望障害一覧!$L:$L,"&gt;="&amp;D57,要望障害一覧!$L:$L,"&lt;="&amp;E57)+COUNTIFS(要望障害一覧!$G:$G,$C$8,要望障害一覧!$K:$K,$AE$7,要望障害一覧!$J:$J,$D$9,要望障害一覧!$I:$I,"&lt;&gt;EDI開発",要望障害一覧!$L:$L,"&gt;="&amp;D57,要望障害一覧!$L:$L,"&lt;="&amp;E57)</f>
        <v>0</v>
      </c>
      <c r="I69" s="145">
        <f t="shared" ref="I69:I71" si="25">SUM(E69:H69)</f>
        <v>0</v>
      </c>
      <c r="AF69" s="48"/>
    </row>
    <row r="70" spans="2:37" ht="15.95" customHeight="1">
      <c r="C70" s="201"/>
      <c r="D70" s="38" t="s">
        <v>49</v>
      </c>
      <c r="E70" s="56">
        <f>COUNTIFS(要望障害一覧!$G:$G,$D$10,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70" s="34">
        <f>COUNTIFS(要望障害一覧!$G:$G,$C$8,要望障害一覧!$K:$K,$AA$7,要望障害一覧!$J:$J,$D$10,要望障害一覧!$L:$L,"&gt;="&amp;D57,要望障害一覧!$L:$L,"&lt;="&amp;E57)</f>
        <v>0</v>
      </c>
      <c r="G70" s="34">
        <f>COUNTIFS(要望障害一覧!$G:$G,$C$8,要望障害一覧!$K:$K,$AB$7,要望障害一覧!$J:$J,$D$10,要望障害一覧!$L:$L,"&gt;="&amp;D57,要望障害一覧!$L:$L,"&lt;="&amp;E57)+COUNTIFS(要望障害一覧!$G:$G,$C$8,要望障害一覧!$K:$K,$AC$7,要望障害一覧!$J:$J,$D$10,要望障害一覧!$L:$L,"&gt;="&amp;D57,要望障害一覧!$L:$L,"&lt;="&amp;E57)</f>
        <v>0</v>
      </c>
      <c r="H70" s="141">
        <f>COUNTIFS(要望障害一覧!$G:$G,$C$8,要望障害一覧!$K:$K,$T$7,要望障害一覧!$J:$J,$D$10,要望障害一覧!$L:$L,"&gt;="&amp;D57,要望障害一覧!$L:$L,"&lt;="&amp;E57)+COUNTIFS(要望障害一覧!$G:$G,$C$8,要望障害一覧!$K:$K,$AE$7,要望障害一覧!$J:$J,$D$10,要望障害一覧!$L:$L,"&gt;="&amp;D57,要望障害一覧!$L:$L,"&lt;="&amp;E57)</f>
        <v>0</v>
      </c>
      <c r="I70" s="145">
        <f t="shared" si="25"/>
        <v>0</v>
      </c>
      <c r="X70" s="23"/>
      <c r="Y70" s="23"/>
      <c r="AF70" s="48"/>
    </row>
    <row r="71" spans="2:37" ht="15.95" customHeight="1" thickBot="1">
      <c r="C71" s="201"/>
      <c r="D71" s="127" t="s">
        <v>250</v>
      </c>
      <c r="E71" s="125">
        <f>COUNTIFS(要望障害一覧!$G:$G,$D$11,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71" s="128">
        <f>COUNTIFS(要望障害一覧!$G:$G,$C$8,要望障害一覧!$K:$K,$AA$7,要望障害一覧!$J:$J,$D$11,要望障害一覧!$L:$L,"&gt;="&amp;D57,要望障害一覧!$L:$L,"&lt;="&amp;E57)</f>
        <v>0</v>
      </c>
      <c r="G71" s="128">
        <f>COUNTIFS(要望障害一覧!$G:$G,$C$8,要望障害一覧!$K:$K,$AB$7,要望障害一覧!$J:$J,$D$11,要望障害一覧!$L:$L,"&gt;="&amp;D57,要望障害一覧!$L:$L,"&lt;="&amp;E57)+COUNTIFS(要望障害一覧!$G:$G,$C$8,要望障害一覧!$K:$K,$AC$7,要望障害一覧!$J:$J,$D$11,要望障害一覧!$L:$L,"&gt;="&amp;D57,要望障害一覧!$L:$L,"&lt;="&amp;E57)</f>
        <v>0</v>
      </c>
      <c r="H71" s="142">
        <f>COUNTIFS(要望障害一覧!$G:$G,$C$8,要望障害一覧!$K:$K,$T$7,要望障害一覧!$J:$J,$D$11,要望障害一覧!$L:$L,"&gt;="&amp;D57,要望障害一覧!$L:$L,"&lt;="&amp;E57)+COUNTIFS(要望障害一覧!$G:$G,$C$8,要望障害一覧!$K:$K,$AE$7,要望障害一覧!$J:$J,$D$11,要望障害一覧!$L:$L,"&gt;="&amp;D57,要望障害一覧!$L:$L,"&lt;="&amp;E57)</f>
        <v>0</v>
      </c>
      <c r="I71" s="146">
        <f t="shared" si="25"/>
        <v>0</v>
      </c>
      <c r="X71" s="23"/>
      <c r="Y71" s="23"/>
      <c r="AF71" s="48"/>
    </row>
    <row r="72" spans="2:37" ht="15.95" customHeight="1" thickTop="1">
      <c r="C72" s="202"/>
      <c r="D72" s="43" t="s">
        <v>58</v>
      </c>
      <c r="E72" s="126">
        <f t="shared" ref="E72" si="26">SUBTOTAL(9,E68:E71)</f>
        <v>0</v>
      </c>
      <c r="F72" s="126">
        <f t="shared" ref="F72" si="27">SUBTOTAL(9,F68:F71)</f>
        <v>0</v>
      </c>
      <c r="G72" s="126">
        <f t="shared" ref="G72" si="28">SUBTOTAL(9,G68:G71)</f>
        <v>0</v>
      </c>
      <c r="H72" s="131">
        <f t="shared" ref="H72" si="29">SUBTOTAL(9,H68:H71)</f>
        <v>0</v>
      </c>
      <c r="I72" s="137">
        <f t="shared" ref="I72" si="30">SUBTOTAL(9,I68:I71)</f>
        <v>0</v>
      </c>
      <c r="X72" s="23"/>
      <c r="Y72" s="23"/>
      <c r="AF72" s="48"/>
    </row>
    <row r="73" spans="2:37" ht="15.95" customHeight="1" thickBot="1">
      <c r="C73" s="203" t="s">
        <v>15</v>
      </c>
      <c r="D73" s="204"/>
      <c r="E73" s="125">
        <f>COUNTIFS(要望障害一覧!$G:$G,$C$13,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73" s="128">
        <f>COUNTIFS(要望障害一覧!$G:$G,$C$13,要望障害一覧!$K:$K,$AA$7)</f>
        <v>0</v>
      </c>
      <c r="G73" s="125">
        <f>COUNTIFS(要望障害一覧!$G:$G,$C$13,要望障害一覧!$K:$K,$AB$7,要望障害一覧!$L:$L,"&gt;="&amp;D57,要望障害一覧!$L:$L,"&lt;="&amp;E57)+COUNTIFS(要望障害一覧!$G:$G,$C$13,要望障害一覧!$K:$K,$AC$7,要望障害一覧!$L:$L,"&gt;="&amp;D57,要望障害一覧!$L:$L,"&lt;="&amp;E57)</f>
        <v>0</v>
      </c>
      <c r="H73" s="143">
        <f>COUNTIFS(要望障害一覧!$G:$G,$C$13,要望障害一覧!$K:$K,$AD$7,要望障害一覧!$L:$L,"&gt;="&amp;D57,要望障害一覧!$L:$L,"&lt;="&amp;E57)+COUNTIFS(要望障害一覧!$G:$G,$C$13,要望障害一覧!$K:$K,$AE$7,要望障害一覧!$L:$L,"&gt;="&amp;D57,要望障害一覧!$L:$L,"&lt;="&amp;E57)</f>
        <v>0</v>
      </c>
      <c r="I73" s="146">
        <f t="shared" ref="I73" si="31">SUM(E73:H73)</f>
        <v>0</v>
      </c>
      <c r="X73" s="23"/>
      <c r="Y73" s="23"/>
      <c r="AF73" s="48"/>
    </row>
    <row r="74" spans="2:37" ht="15.95" customHeight="1" thickTop="1">
      <c r="C74" s="199" t="s">
        <v>19</v>
      </c>
      <c r="D74" s="200"/>
      <c r="E74" s="91">
        <f t="shared" ref="E74" si="32">SUBTOTAL(9,E68:E73)</f>
        <v>0</v>
      </c>
      <c r="F74" s="91">
        <f t="shared" ref="F74" si="33">SUBTOTAL(9,F68:F73)</f>
        <v>0</v>
      </c>
      <c r="G74" s="91">
        <f t="shared" ref="G74" si="34">SUBTOTAL(9,G68:G73)</f>
        <v>0</v>
      </c>
      <c r="H74" s="115">
        <f t="shared" ref="H74" si="35">SUBTOTAL(9,H68:H73)</f>
        <v>0</v>
      </c>
      <c r="I74" s="138">
        <f t="shared" ref="I74" si="36">SUBTOTAL(9,I68:I73)</f>
        <v>0</v>
      </c>
      <c r="X74" s="23"/>
      <c r="Y74" s="23"/>
      <c r="AF74" s="48"/>
    </row>
    <row r="75" spans="2:37" ht="21.95" customHeight="1">
      <c r="D75" s="124" t="s">
        <v>254</v>
      </c>
      <c r="X75" s="23"/>
      <c r="Y75" s="23"/>
    </row>
    <row r="76" spans="2:37" ht="15.95" customHeight="1">
      <c r="V76" s="118" t="s">
        <v>54</v>
      </c>
      <c r="W76" s="118"/>
      <c r="X76" s="118" t="s">
        <v>76</v>
      </c>
      <c r="AE76" s="118"/>
      <c r="AK76" s="48"/>
    </row>
    <row r="77" spans="2:37" ht="15.95" customHeight="1">
      <c r="B77" s="36" t="s">
        <v>265</v>
      </c>
      <c r="D77" s="150">
        <v>43878</v>
      </c>
      <c r="E77" s="149">
        <v>43884</v>
      </c>
      <c r="U77" s="118" t="s">
        <v>60</v>
      </c>
      <c r="V77" s="118" t="s">
        <v>37</v>
      </c>
      <c r="W77" s="118"/>
      <c r="X77" s="118" t="s">
        <v>43</v>
      </c>
      <c r="AE77" s="118"/>
      <c r="AK77" s="48"/>
    </row>
    <row r="78" spans="2:37" ht="21.95" customHeight="1" thickBot="1">
      <c r="B78" s="151"/>
      <c r="C78" s="176" t="s">
        <v>268</v>
      </c>
      <c r="D78" s="177"/>
      <c r="E78" s="129" t="s">
        <v>252</v>
      </c>
      <c r="F78" s="130" t="s">
        <v>12</v>
      </c>
      <c r="G78" s="133" t="s">
        <v>253</v>
      </c>
      <c r="H78" s="178" t="s">
        <v>16</v>
      </c>
      <c r="I78" s="179" t="s">
        <v>249</v>
      </c>
      <c r="J78" s="22"/>
      <c r="K78" s="22"/>
      <c r="L78" s="22"/>
      <c r="M78" s="22"/>
      <c r="N78" s="22"/>
      <c r="O78" s="22"/>
      <c r="P78" s="22"/>
      <c r="Q78" s="113" t="s">
        <v>255</v>
      </c>
      <c r="U78" s="118" t="s">
        <v>60</v>
      </c>
      <c r="V78" s="118" t="s">
        <v>39</v>
      </c>
      <c r="W78" s="118"/>
      <c r="X78" s="118" t="s">
        <v>75</v>
      </c>
      <c r="Y78" s="23"/>
      <c r="AF78" s="48"/>
    </row>
    <row r="79" spans="2:37" ht="21.95" hidden="1" customHeight="1" outlineLevel="1">
      <c r="B79" s="147"/>
      <c r="C79" s="201" t="s">
        <v>7</v>
      </c>
      <c r="D79" s="175" t="s">
        <v>50</v>
      </c>
      <c r="E79" s="55">
        <f>Q79</f>
        <v>0</v>
      </c>
      <c r="F79" s="148">
        <f>COUNTIFS(要望障害一覧!G:G,$C$8,要望障害一覧!K:K,$F$7,要望障害一覧!$J:$J,$D$9,要望障害一覧!$I:$I,"=EDI開発",要望障害一覧!$L:$L,"&gt;="&amp;D77,要望障害一覧!$L:$L,"&lt;="&amp;E77)</f>
        <v>0</v>
      </c>
      <c r="G79" s="134">
        <f>E79-F79</f>
        <v>0</v>
      </c>
      <c r="H79" s="122">
        <f>COUNTIFS(要望障害一覧!$G:$G,$C$8,要望障害一覧!$J:$J,$D$9,要望障害一覧!$I:$I,"=EDI開発",要望障害一覧!$F:$F,"&gt;="&amp;D77,要望障害一覧!$F:$F,"&lt;="&amp;E77)</f>
        <v>0</v>
      </c>
      <c r="I79" s="134">
        <f>G79+H79</f>
        <v>0</v>
      </c>
      <c r="Q79" s="112">
        <v>0</v>
      </c>
      <c r="U79" s="118"/>
      <c r="V79" s="117" t="s">
        <v>51</v>
      </c>
      <c r="W79" s="118"/>
      <c r="X79" s="118" t="s">
        <v>24</v>
      </c>
      <c r="AG79" s="48"/>
    </row>
    <row r="80" spans="2:37" ht="15.95" customHeight="1" collapsed="1" thickTop="1">
      <c r="C80" s="201"/>
      <c r="D80" s="40" t="s">
        <v>40</v>
      </c>
      <c r="E80" s="56">
        <f>Q80</f>
        <v>23</v>
      </c>
      <c r="F80" s="41">
        <f>COUNTIFS(要望障害一覧!G:G,$C$8,要望障害一覧!K:K,$F$7,要望障害一覧!J:J,$D$9,要望障害一覧!I:I,"&lt;&gt;EDI開発",要望障害一覧!$L:$L,"&gt;="&amp;D77,要望障害一覧!$L:$L,"&lt;="&amp;E77)</f>
        <v>0</v>
      </c>
      <c r="G80" s="135">
        <f t="shared" ref="G80:G82" si="37">E80-F80</f>
        <v>23</v>
      </c>
      <c r="H80" s="94">
        <f>COUNTIFS(要望障害一覧!$G:$G,$C$8,要望障害一覧!$J:$J,$D$9,要望障害一覧!$I:$I,"&lt;&gt;EDI開発",要望障害一覧!$F:$F,"&gt;="&amp;D77,要望障害一覧!$F:$F,"&lt;="&amp;E77)</f>
        <v>0</v>
      </c>
      <c r="I80" s="135">
        <f t="shared" ref="I80:I82" si="38">G80+H80</f>
        <v>23</v>
      </c>
      <c r="Q80" s="112">
        <v>23</v>
      </c>
      <c r="R80" s="120"/>
      <c r="U80" s="118"/>
      <c r="V80" s="118" t="s">
        <v>48</v>
      </c>
      <c r="W80" s="118"/>
      <c r="X80" s="118" t="s">
        <v>62</v>
      </c>
      <c r="AG80" s="48"/>
    </row>
    <row r="81" spans="2:33" ht="15.95" customHeight="1">
      <c r="C81" s="201"/>
      <c r="D81" s="38" t="s">
        <v>49</v>
      </c>
      <c r="E81" s="56">
        <f>Q81</f>
        <v>0</v>
      </c>
      <c r="F81" s="39">
        <f>COUNTIFS(要望障害一覧!G:G,$C$8,要望障害一覧!K:K,$F$7,要望障害一覧!J:J,$D$10,要望障害一覧!$L:$L,"&gt;="&amp;D77,要望障害一覧!$L:$L,"&lt;="&amp;E77)</f>
        <v>0</v>
      </c>
      <c r="G81" s="135">
        <f t="shared" si="37"/>
        <v>0</v>
      </c>
      <c r="H81" s="94">
        <f>COUNTIFS(要望障害一覧!$G:$G,$C$8,要望障害一覧!$J:$J,$D$10,要望障害一覧!$F:$F,"&gt;="&amp;D77,要望障害一覧!$F:$F,"&lt;="&amp;E77)</f>
        <v>0</v>
      </c>
      <c r="I81" s="135">
        <f t="shared" si="38"/>
        <v>0</v>
      </c>
      <c r="Q81" s="112">
        <v>0</v>
      </c>
      <c r="R81" s="120"/>
      <c r="U81" s="118"/>
      <c r="V81" s="118" t="s">
        <v>42</v>
      </c>
      <c r="W81" s="118"/>
      <c r="X81" s="118" t="s">
        <v>272</v>
      </c>
      <c r="AG81" s="48"/>
    </row>
    <row r="82" spans="2:33" ht="15.95" customHeight="1" thickBot="1">
      <c r="B82" s="147"/>
      <c r="C82" s="201"/>
      <c r="D82" s="127" t="s">
        <v>250</v>
      </c>
      <c r="E82" s="125">
        <f>Q82</f>
        <v>2</v>
      </c>
      <c r="F82" s="46">
        <f>COUNTIFS(要望障害一覧!G:G,$C$8,要望障害一覧!K:K,$F$7,要望障害一覧!J:J,$D$11,要望障害一覧!$L:$L,"&gt;="&amp;D77,要望障害一覧!$L:$L,"&lt;="&amp;E77)</f>
        <v>0</v>
      </c>
      <c r="G82" s="136">
        <f t="shared" si="37"/>
        <v>2</v>
      </c>
      <c r="H82" s="45">
        <f>COUNTIFS(要望障害一覧!$G:$G,$C$8,要望障害一覧!$J:$J,$D$11,要望障害一覧!$F:$F,"&gt;="&amp;D77,要望障害一覧!$F:$F,"&lt;="&amp;E77)</f>
        <v>0</v>
      </c>
      <c r="I82" s="136">
        <f t="shared" si="38"/>
        <v>2</v>
      </c>
      <c r="Q82" s="112">
        <v>2</v>
      </c>
      <c r="U82" s="118"/>
      <c r="V82" s="118" t="s">
        <v>35</v>
      </c>
      <c r="W82" s="118"/>
      <c r="X82" s="118" t="s">
        <v>73</v>
      </c>
      <c r="AG82" s="48"/>
    </row>
    <row r="83" spans="2:33" ht="15.95" customHeight="1" thickTop="1">
      <c r="B83" s="147"/>
      <c r="C83" s="202"/>
      <c r="D83" s="43" t="s">
        <v>58</v>
      </c>
      <c r="E83" s="126">
        <f>SUBTOTAL(9,E79:E82)</f>
        <v>25</v>
      </c>
      <c r="F83" s="132">
        <f>SUBTOTAL(9,F79:F82)</f>
        <v>0</v>
      </c>
      <c r="G83" s="137">
        <f>SUBTOTAL(9,G79:G82)</f>
        <v>25</v>
      </c>
      <c r="H83" s="126">
        <f>SUBTOTAL(9,H79:H82)</f>
        <v>0</v>
      </c>
      <c r="I83" s="137">
        <f>SUBTOTAL(9,I79:I82)</f>
        <v>25</v>
      </c>
      <c r="U83" s="118"/>
      <c r="V83" s="118" t="s">
        <v>38</v>
      </c>
      <c r="W83" s="118"/>
      <c r="X83" s="118" t="s">
        <v>273</v>
      </c>
      <c r="AG83" s="48"/>
    </row>
    <row r="84" spans="2:33" ht="15.95" customHeight="1" thickBot="1">
      <c r="B84" s="147"/>
      <c r="C84" s="203" t="s">
        <v>15</v>
      </c>
      <c r="D84" s="204"/>
      <c r="E84" s="125">
        <f>Q84</f>
        <v>6</v>
      </c>
      <c r="F84" s="46">
        <f>COUNTIFS(要望障害一覧!G:G,C84,要望障害一覧!K:K,$F$7,要望障害一覧!$L:$L,"&gt;="&amp;D77,要望障害一覧!$L:$L,"&lt;="&amp;E77)</f>
        <v>0</v>
      </c>
      <c r="G84" s="136">
        <f t="shared" ref="G84" si="39">E84-F84</f>
        <v>6</v>
      </c>
      <c r="H84" s="45">
        <f>COUNTIFS(要望障害一覧!$G:$G,$C$13,要望障害一覧!$F:$F,"&gt;="&amp;D77,要望障害一覧!$F:$F,"&lt;="&amp;E77)</f>
        <v>0</v>
      </c>
      <c r="I84" s="136">
        <f t="shared" ref="I84" si="40">G84+H84</f>
        <v>6</v>
      </c>
      <c r="Q84" s="112">
        <v>6</v>
      </c>
      <c r="U84" s="118"/>
      <c r="V84" s="118" t="s">
        <v>36</v>
      </c>
      <c r="W84" s="118"/>
      <c r="X84" s="118" t="s">
        <v>274</v>
      </c>
      <c r="AG84" s="48"/>
    </row>
    <row r="85" spans="2:33" ht="15.95" customHeight="1" thickTop="1">
      <c r="B85" s="147"/>
      <c r="C85" s="199" t="s">
        <v>19</v>
      </c>
      <c r="D85" s="200"/>
      <c r="E85" s="91">
        <f>SUBTOTAL(9,E79:E84)</f>
        <v>31</v>
      </c>
      <c r="F85" s="115">
        <f>SUBTOTAL(9,F79:F84)</f>
        <v>0</v>
      </c>
      <c r="G85" s="138">
        <f>SUBTOTAL(9,G79:G84)</f>
        <v>31</v>
      </c>
      <c r="H85" s="139">
        <f>SUBTOTAL(9,H79:H84)</f>
        <v>0</v>
      </c>
      <c r="I85" s="138">
        <f>SUBTOTAL(9,I79:I84)</f>
        <v>31</v>
      </c>
      <c r="U85" s="118"/>
      <c r="V85" s="118" t="s">
        <v>55</v>
      </c>
      <c r="W85" s="118"/>
      <c r="X85" s="118" t="s">
        <v>72</v>
      </c>
      <c r="AG85" s="48"/>
    </row>
    <row r="86" spans="2:33" ht="15.95" customHeight="1">
      <c r="B86" s="147"/>
      <c r="C86" s="147"/>
      <c r="D86" s="147"/>
      <c r="E86" s="147"/>
      <c r="F86" s="147"/>
      <c r="G86" s="147"/>
      <c r="H86" s="147"/>
      <c r="I86" s="147"/>
      <c r="J86" s="147"/>
      <c r="K86" s="147"/>
      <c r="L86" s="147"/>
      <c r="M86" s="147"/>
      <c r="N86" s="147"/>
      <c r="O86" s="147"/>
      <c r="P86" s="147"/>
      <c r="U86" s="152"/>
      <c r="Z86" s="118"/>
      <c r="AA86" s="118"/>
      <c r="AB86" s="118"/>
      <c r="AC86" s="118"/>
      <c r="AG86" s="48"/>
    </row>
    <row r="87" spans="2:33" ht="15.95" customHeight="1" thickBot="1">
      <c r="C87" s="176" t="s">
        <v>267</v>
      </c>
      <c r="D87" s="180"/>
      <c r="E87" s="129" t="s">
        <v>54</v>
      </c>
      <c r="F87" s="129" t="s">
        <v>42</v>
      </c>
      <c r="G87" s="129" t="s">
        <v>35</v>
      </c>
      <c r="H87" s="130" t="s">
        <v>36</v>
      </c>
      <c r="I87" s="133" t="s">
        <v>263</v>
      </c>
      <c r="AG87" s="48"/>
    </row>
    <row r="88" spans="2:33" ht="15.95" hidden="1" customHeight="1" outlineLevel="1">
      <c r="C88" s="201" t="s">
        <v>7</v>
      </c>
      <c r="D88" s="175" t="s">
        <v>50</v>
      </c>
      <c r="E88" s="55">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88" s="33">
        <f>COUNTIFS(要望障害一覧!$G:$G,$C$8,要望障害一覧!$K:$K,$Z$7,要望障害一覧!$J:$J,$D$9,要望障害一覧!$I:$I,"EDI開発",要望障害一覧!$L:$L,"&gt;="&amp;D77,要望障害一覧!$L:$L,"&lt;="&amp;E77)</f>
        <v>0</v>
      </c>
      <c r="G88" s="33">
        <f>COUNTIFS(要望障害一覧!$G:$G,$C$8,要望障害一覧!$K:$K,$AB$7,要望障害一覧!$J:$J,$D$9,要望障害一覧!$I:$I,"EDI開発",要望障害一覧!$L:$L,"&gt;="&amp;D77,要望障害一覧!$L:$L,"&lt;="&amp;E77)+COUNTIFS(要望障害一覧!$G:$G,$C$8,要望障害一覧!$K:$K,$AC$7,要望障害一覧!$J:$J,$D$9,要望障害一覧!$I:$I,"EDI開発",要望障害一覧!$L:$L,"&gt;="&amp;D77,要望障害一覧!$L:$L,"&lt;="&amp;E77)</f>
        <v>0</v>
      </c>
      <c r="H88" s="140">
        <f>COUNTIFS(要望障害一覧!$G:$G,$C$8,要望障害一覧!$K:$K,$AD$7,要望障害一覧!$J:$J,$D$9,要望障害一覧!$I:$I,"EDI開発",要望障害一覧!$L:$L,"&gt;="&amp;D77,要望障害一覧!$L:$L,"&lt;="&amp;E77)+COUNTIFS(要望障害一覧!$G:$G,$C$8,要望障害一覧!$K:$K,$AE$7,要望障害一覧!$J:$J,$D$9,要望障害一覧!$I:$I,"EDI開発",要望障害一覧!$L:$L,"&gt;="&amp;D77,要望障害一覧!$L:$L,"&lt;="&amp;E77)</f>
        <v>0</v>
      </c>
      <c r="I88" s="144">
        <f>SUM(E88:H88)</f>
        <v>0</v>
      </c>
      <c r="AF88" s="48"/>
    </row>
    <row r="89" spans="2:33" ht="15.95" customHeight="1" collapsed="1" thickTop="1">
      <c r="C89" s="201"/>
      <c r="D89" s="40" t="s">
        <v>40</v>
      </c>
      <c r="E89" s="56">
        <f>COUNTIFS(要望障害一覧!$G:$G,$D$9,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89" s="34">
        <f>COUNTIFS(要望障害一覧!$G:$G,$C$8,要望障害一覧!$K:$K,$AA$7,要望障害一覧!$J:$J,$D$9,要望障害一覧!$I:$I,"&lt;&gt;EDI開発",要望障害一覧!$L:$L,"&gt;="&amp;D77,要望障害一覧!$L:$L,"&lt;="&amp;E77)</f>
        <v>0</v>
      </c>
      <c r="G89" s="34">
        <f>COUNTIFS(要望障害一覧!$G:$G,$C$8,要望障害一覧!$K:$K,$AB$7,要望障害一覧!$J:$J,$D$9,要望障害一覧!$I:$I,"&lt;&gt;EDI開発",要望障害一覧!$L:$L,"&gt;="&amp;D77,要望障害一覧!$L:$L,"&lt;="&amp;E77)+COUNTIFS(要望障害一覧!$G:$G,$C$8,要望障害一覧!$K:$K,$AC$7,要望障害一覧!$J:$J,$D$9,要望障害一覧!$I:$I,"&lt;&gt;EDI開発",要望障害一覧!$L:$L,"&gt;="&amp;D77,要望障害一覧!$L:$L,"&lt;="&amp;E77)</f>
        <v>0</v>
      </c>
      <c r="H89" s="141">
        <f>COUNTIFS(要望障害一覧!$G:$G,$C$8,要望障害一覧!$K:$K,$AD$7,要望障害一覧!$J:$J,$D$9,要望障害一覧!$I:$I,"&lt;&gt;EDI開発",要望障害一覧!$L:$L,"&gt;="&amp;D77,要望障害一覧!$L:$L,"&lt;="&amp;E77)+COUNTIFS(要望障害一覧!$G:$G,$C$8,要望障害一覧!$K:$K,$AE$7,要望障害一覧!$J:$J,$D$9,要望障害一覧!$I:$I,"&lt;&gt;EDI開発",要望障害一覧!$L:$L,"&gt;="&amp;D77,要望障害一覧!$L:$L,"&lt;="&amp;E77)</f>
        <v>0</v>
      </c>
      <c r="I89" s="145">
        <f t="shared" ref="I89:I91" si="41">SUM(E89:H89)</f>
        <v>0</v>
      </c>
      <c r="AF89" s="48"/>
    </row>
    <row r="90" spans="2:33" ht="15.95" customHeight="1">
      <c r="C90" s="201"/>
      <c r="D90" s="38" t="s">
        <v>49</v>
      </c>
      <c r="E90" s="56">
        <f>COUNTIFS(要望障害一覧!$G:$G,$D$10,要望障害一覧!$K:$K,$V$7,要望障害一覧!$L:$L,"&gt;="&amp;$D$57,要望障害一覧!$L:$L,"&lt;="&amp;$E$57)+COUNTIFS(要望障害一覧!$G:$G,$C$13,要望障害一覧!$K:$K,$W$7,要望障害一覧!$L:$L,"&gt;="&amp;$D$57,要望障害一覧!$L:$L,"&lt;="&amp;E77)+COUNTIFS(要望障害一覧!$G:$G,$C$13,要望障害一覧!$K:$K,$X$7,要望障害一覧!$L:$L,"&gt;="&amp;$D$57,要望障害一覧!$L:$L,"&lt;="&amp;$E$57)+COUNTIFS(要望障害一覧!$G:$G,$C$13,要望障害一覧!$K:$K,$Z$7,要望障害一覧!$L:$L,"&gt;="&amp;$D$57,要望障害一覧!$L:$L,"&lt;="&amp;$E$57)</f>
        <v>0</v>
      </c>
      <c r="F90" s="34">
        <f>COUNTIFS(要望障害一覧!$G:$G,$C$8,要望障害一覧!$K:$K,$AA$7,要望障害一覧!$J:$J,$D$10,要望障害一覧!$L:$L,"&gt;="&amp;D77,要望障害一覧!$L:$L,"&lt;="&amp;E77)</f>
        <v>0</v>
      </c>
      <c r="G90" s="34">
        <f>COUNTIFS(要望障害一覧!$G:$G,$C$8,要望障害一覧!$K:$K,$AB$7,要望障害一覧!$J:$J,$D$10,要望障害一覧!$L:$L,"&gt;="&amp;D77,要望障害一覧!$L:$L,"&lt;="&amp;E77)+COUNTIFS(要望障害一覧!$G:$G,$C$8,要望障害一覧!$K:$K,$AC$7,要望障害一覧!$J:$J,$D$10,要望障害一覧!$L:$L,"&gt;="&amp;D77,要望障害一覧!$L:$L,"&lt;="&amp;E77)</f>
        <v>0</v>
      </c>
      <c r="H90" s="141">
        <f>COUNTIFS(要望障害一覧!$G:$G,$C$8,要望障害一覧!$K:$K,$T$7,要望障害一覧!$J:$J,$D$10,要望障害一覧!$L:$L,"&gt;="&amp;D77,要望障害一覧!$L:$L,"&lt;="&amp;E77)+COUNTIFS(要望障害一覧!$G:$G,$C$8,要望障害一覧!$K:$K,$AE$7,要望障害一覧!$J:$J,$D$10,要望障害一覧!$L:$L,"&gt;="&amp;D77,要望障害一覧!$L:$L,"&lt;="&amp;E77)</f>
        <v>0</v>
      </c>
      <c r="I90" s="145">
        <f t="shared" si="41"/>
        <v>0</v>
      </c>
      <c r="X90" s="23"/>
      <c r="Y90" s="23"/>
      <c r="AF90" s="48"/>
    </row>
    <row r="91" spans="2:33" ht="15.95" customHeight="1" thickBot="1">
      <c r="C91" s="201"/>
      <c r="D91" s="127" t="s">
        <v>250</v>
      </c>
      <c r="E91" s="125">
        <f>COUNTIFS(要望障害一覧!$G:$G,$D$11,要望障害一覧!$K:$K,$V$7,要望障害一覧!$L:$L,"&gt;="&amp;$D$57,要望障害一覧!$L:$L,"&lt;="&amp;$E$57)+COUNTIFS(要望障害一覧!$G:$G,$C$13,要望障害一覧!$K:$K,$W$7,要望障害一覧!$L:$L,"&gt;="&amp;$D$57,要望障害一覧!$L:$L,"&lt;="&amp;$E$57)+COUNTIFS(要望障害一覧!$G:$G,$C$13,要望障害一覧!$K:$K,$X$7,要望障害一覧!$L:$L,"&gt;="&amp;$D$57,要望障害一覧!$L:$L,"&lt;="&amp;$E$57)+COUNTIFS(要望障害一覧!$G:$G,$C$13,要望障害一覧!$K:$K,$Z$7,要望障害一覧!$L:$L,"&gt;="&amp;$D$57,要望障害一覧!$L:$L,"&lt;="&amp;$E$57)</f>
        <v>0</v>
      </c>
      <c r="F91" s="128">
        <f>COUNTIFS(要望障害一覧!$G:$G,$C$8,要望障害一覧!$K:$K,$AA$7,要望障害一覧!$J:$J,$D$11,要望障害一覧!$L:$L,"&gt;="&amp;D77,要望障害一覧!$L:$L,"&lt;="&amp;E77)</f>
        <v>0</v>
      </c>
      <c r="G91" s="128">
        <f>COUNTIFS(要望障害一覧!$G:$G,$C$8,要望障害一覧!$K:$K,$AB$7,要望障害一覧!$J:$J,$D$11,要望障害一覧!$L:$L,"&gt;="&amp;D77,要望障害一覧!$L:$L,"&lt;="&amp;E77)+COUNTIFS(要望障害一覧!$G:$G,$C$8,要望障害一覧!$K:$K,$AC$7,要望障害一覧!$J:$J,$D$11,要望障害一覧!$L:$L,"&gt;="&amp;D77,要望障害一覧!$L:$L,"&lt;="&amp;E77)</f>
        <v>0</v>
      </c>
      <c r="H91" s="142">
        <f>COUNTIFS(要望障害一覧!$G:$G,$C$8,要望障害一覧!$K:$K,$T$7,要望障害一覧!$J:$J,$D$11,要望障害一覧!$L:$L,"&gt;="&amp;D77,要望障害一覧!$L:$L,"&lt;="&amp;E77)+COUNTIFS(要望障害一覧!$G:$G,$C$8,要望障害一覧!$K:$K,$AE$7,要望障害一覧!$J:$J,$D$11,要望障害一覧!$L:$L,"&gt;="&amp;D77,要望障害一覧!$L:$L,"&lt;="&amp;E77)</f>
        <v>0</v>
      </c>
      <c r="I91" s="146">
        <f t="shared" si="41"/>
        <v>0</v>
      </c>
      <c r="X91" s="23"/>
      <c r="Y91" s="23"/>
      <c r="AF91" s="48"/>
    </row>
    <row r="92" spans="2:33" ht="15.95" customHeight="1" thickTop="1">
      <c r="C92" s="202"/>
      <c r="D92" s="43" t="s">
        <v>58</v>
      </c>
      <c r="E92" s="126">
        <f t="shared" ref="E92:I92" si="42">SUBTOTAL(9,E88:E91)</f>
        <v>0</v>
      </c>
      <c r="F92" s="126">
        <f t="shared" si="42"/>
        <v>0</v>
      </c>
      <c r="G92" s="126">
        <f t="shared" si="42"/>
        <v>0</v>
      </c>
      <c r="H92" s="131">
        <f t="shared" si="42"/>
        <v>0</v>
      </c>
      <c r="I92" s="137">
        <f t="shared" si="42"/>
        <v>0</v>
      </c>
      <c r="X92" s="23"/>
      <c r="Y92" s="23"/>
      <c r="AF92" s="48"/>
    </row>
    <row r="93" spans="2:33" ht="15.95" customHeight="1" thickBot="1">
      <c r="C93" s="203" t="s">
        <v>15</v>
      </c>
      <c r="D93" s="204"/>
      <c r="E93" s="125">
        <f>COUNTIFS(要望障害一覧!$G:$G,$C$13,要望障害一覧!$K:$K,$V$7,要望障害一覧!$L:$L,"&gt;="&amp;D77,要望障害一覧!$L:$L,"&lt;="&amp;E77)+COUNTIFS(要望障害一覧!$G:$G,$C$13,要望障害一覧!$K:$K,$W$7,要望障害一覧!$L:$L,"&gt;="&amp;D77,要望障害一覧!$L:$L,"&lt;="&amp;E77)+COUNTIFS(要望障害一覧!$G:$G,$C$13,要望障害一覧!$K:$K,$X$7,要望障害一覧!$L:$L,"&gt;="&amp;D77,要望障害一覧!$L:$L,"&lt;="&amp;E77)+COUNTIFS(要望障害一覧!$G:$G,$C$13,要望障害一覧!$K:$K,$Z$7,要望障害一覧!$L:$L,"&gt;="&amp;D77,要望障害一覧!$L:$L,"&lt;="&amp;E77)</f>
        <v>0</v>
      </c>
      <c r="F93" s="128">
        <f>COUNTIFS(要望障害一覧!$G:$G,$C$13,要望障害一覧!$K:$K,$AA$7)</f>
        <v>0</v>
      </c>
      <c r="G93" s="125">
        <f>COUNTIFS(要望障害一覧!$G:$G,$C$13,要望障害一覧!$K:$K,$AB$7,要望障害一覧!$L:$L,"&gt;="&amp;D77,要望障害一覧!$L:$L,"&lt;="&amp;E77)+COUNTIFS(要望障害一覧!$G:$G,$C$13,要望障害一覧!$K:$K,$AC$7,要望障害一覧!$L:$L,"&gt;="&amp;D77,要望障害一覧!$L:$L,"&lt;="&amp;E77)</f>
        <v>0</v>
      </c>
      <c r="H93" s="143">
        <f>COUNTIFS(要望障害一覧!$G:$G,$C$13,要望障害一覧!$K:$K,$AD$7,要望障害一覧!$L:$L,"&gt;="&amp;D77,要望障害一覧!$L:$L,"&lt;="&amp;E77)+COUNTIFS(要望障害一覧!$G:$G,$C$13,要望障害一覧!$K:$K,$AE$7,要望障害一覧!$L:$L,"&gt;="&amp;D77,要望障害一覧!$L:$L,"&lt;="&amp;E77)</f>
        <v>0</v>
      </c>
      <c r="I93" s="146">
        <f t="shared" ref="I93" si="43">SUM(E93:H93)</f>
        <v>0</v>
      </c>
      <c r="X93" s="23"/>
      <c r="Y93" s="23"/>
      <c r="AF93" s="48"/>
    </row>
    <row r="94" spans="2:33" ht="15.95" customHeight="1" thickTop="1">
      <c r="C94" s="199" t="s">
        <v>19</v>
      </c>
      <c r="D94" s="200"/>
      <c r="E94" s="91">
        <f t="shared" ref="E94:I94" si="44">SUBTOTAL(9,E88:E93)</f>
        <v>0</v>
      </c>
      <c r="F94" s="91">
        <f t="shared" si="44"/>
        <v>0</v>
      </c>
      <c r="G94" s="91">
        <f t="shared" si="44"/>
        <v>0</v>
      </c>
      <c r="H94" s="115">
        <f t="shared" si="44"/>
        <v>0</v>
      </c>
      <c r="I94" s="138">
        <f t="shared" si="44"/>
        <v>0</v>
      </c>
      <c r="X94" s="23"/>
      <c r="Y94" s="23"/>
      <c r="AF94" s="48"/>
    </row>
    <row r="95" spans="2:33" ht="21.95" customHeight="1">
      <c r="D95" s="124" t="s">
        <v>254</v>
      </c>
      <c r="X95" s="23"/>
      <c r="Y95" s="23"/>
    </row>
    <row r="96" spans="2:33" ht="21.95" customHeight="1">
      <c r="C96" s="121"/>
      <c r="X96" s="23"/>
      <c r="Y96" s="23"/>
    </row>
    <row r="97" spans="3:25" ht="21.95" customHeight="1">
      <c r="C97" s="121"/>
      <c r="X97" s="23"/>
      <c r="Y97" s="23"/>
    </row>
    <row r="98" spans="3:25" ht="21.95" customHeight="1">
      <c r="C98" s="121"/>
      <c r="X98" s="23"/>
      <c r="Y98" s="23"/>
    </row>
    <row r="99" spans="3:25" ht="21.95" customHeight="1">
      <c r="C99" s="111"/>
      <c r="D99" s="55"/>
      <c r="E99" s="55"/>
      <c r="F99" s="55"/>
      <c r="G99" s="55"/>
      <c r="H99" s="26"/>
      <c r="I99" s="123"/>
      <c r="X99" s="23"/>
      <c r="Y99" s="23"/>
    </row>
    <row r="100" spans="3:25" ht="21.95" customHeight="1">
      <c r="C100" s="111">
        <v>43878</v>
      </c>
      <c r="D100" s="56" t="e">
        <f>#REF!</f>
        <v>#REF!</v>
      </c>
      <c r="E100" s="56">
        <v>2</v>
      </c>
      <c r="F100" s="56" t="e">
        <f>D100-E100</f>
        <v>#REF!</v>
      </c>
      <c r="G100" s="56">
        <v>3</v>
      </c>
      <c r="H100" s="24" t="e">
        <f t="shared" ref="H100:H104" si="45">F100+G100</f>
        <v>#REF!</v>
      </c>
      <c r="I100" s="116">
        <v>11</v>
      </c>
      <c r="X100" s="23"/>
      <c r="Y100" s="23"/>
    </row>
    <row r="101" spans="3:25" ht="21.95" customHeight="1">
      <c r="C101" s="111">
        <f>C100+7</f>
        <v>43885</v>
      </c>
      <c r="D101" s="56" t="e">
        <f t="shared" ref="D101:D102" si="46">H100</f>
        <v>#REF!</v>
      </c>
      <c r="E101" s="56"/>
      <c r="F101" s="56" t="e">
        <f t="shared" ref="F101:F104" si="47">D101-E101</f>
        <v>#REF!</v>
      </c>
      <c r="G101" s="56"/>
      <c r="H101" s="24" t="e">
        <f t="shared" si="45"/>
        <v>#REF!</v>
      </c>
      <c r="I101" s="116"/>
      <c r="X101" s="23"/>
      <c r="Y101" s="23"/>
    </row>
    <row r="102" spans="3:25" ht="21.95" customHeight="1">
      <c r="C102" s="111">
        <f t="shared" ref="C102:C104" si="48">C101+7</f>
        <v>43892</v>
      </c>
      <c r="D102" s="56" t="e">
        <f t="shared" si="46"/>
        <v>#REF!</v>
      </c>
      <c r="E102" s="56"/>
      <c r="F102" s="56" t="e">
        <f t="shared" si="47"/>
        <v>#REF!</v>
      </c>
      <c r="G102" s="56"/>
      <c r="H102" s="24" t="e">
        <f t="shared" si="45"/>
        <v>#REF!</v>
      </c>
      <c r="I102" s="116"/>
      <c r="X102" s="23"/>
      <c r="Y102" s="23"/>
    </row>
    <row r="103" spans="3:25" ht="21.95" customHeight="1">
      <c r="C103" s="111">
        <f t="shared" si="48"/>
        <v>43899</v>
      </c>
      <c r="D103" s="56" t="e">
        <f t="shared" ref="D103:D104" si="49">H102</f>
        <v>#REF!</v>
      </c>
      <c r="E103" s="56"/>
      <c r="F103" s="56" t="e">
        <f t="shared" si="47"/>
        <v>#REF!</v>
      </c>
      <c r="G103" s="56"/>
      <c r="H103" s="24" t="e">
        <f t="shared" si="45"/>
        <v>#REF!</v>
      </c>
      <c r="I103" s="116"/>
      <c r="X103" s="23"/>
      <c r="Y103" s="23"/>
    </row>
    <row r="104" spans="3:25" ht="21.95" customHeight="1">
      <c r="C104" s="111">
        <f t="shared" si="48"/>
        <v>43906</v>
      </c>
      <c r="D104" s="56" t="e">
        <f t="shared" si="49"/>
        <v>#REF!</v>
      </c>
      <c r="E104" s="56"/>
      <c r="F104" s="56" t="e">
        <f t="shared" si="47"/>
        <v>#REF!</v>
      </c>
      <c r="G104" s="56"/>
      <c r="H104" s="24" t="e">
        <f t="shared" si="45"/>
        <v>#REF!</v>
      </c>
      <c r="I104" s="116"/>
      <c r="X104" s="23"/>
      <c r="Y104" s="23"/>
    </row>
    <row r="105" spans="3:25" ht="21.95" customHeight="1">
      <c r="X105" s="23"/>
      <c r="Y105" s="23"/>
    </row>
    <row r="106" spans="3:25" ht="21.95" customHeight="1">
      <c r="X106" s="23"/>
      <c r="Y106" s="23"/>
    </row>
    <row r="107" spans="3:25" ht="21.95" customHeight="1">
      <c r="X107" s="23"/>
      <c r="Y107" s="23"/>
    </row>
    <row r="108" spans="3:25" ht="21.95" customHeight="1">
      <c r="X108" s="23"/>
      <c r="Y108" s="23"/>
    </row>
    <row r="109" spans="3:25" ht="21.95" customHeight="1">
      <c r="X109" s="23"/>
      <c r="Y109" s="23"/>
    </row>
    <row r="110" spans="3:25" ht="21.95" customHeight="1">
      <c r="X110" s="23"/>
      <c r="Y110" s="23"/>
    </row>
    <row r="111" spans="3:25" ht="21.95" customHeight="1">
      <c r="X111" s="23"/>
      <c r="Y111" s="23"/>
    </row>
    <row r="112" spans="3:25" ht="21.95" customHeight="1">
      <c r="X112" s="23"/>
      <c r="Y112" s="23"/>
    </row>
    <row r="113" spans="24:25" ht="21.95" customHeight="1">
      <c r="X113" s="23"/>
      <c r="Y113" s="23"/>
    </row>
    <row r="114" spans="24:25" ht="21.95" customHeight="1">
      <c r="X114" s="23"/>
      <c r="Y114" s="23"/>
    </row>
    <row r="115" spans="24:25" ht="21.95" customHeight="1">
      <c r="X115" s="23"/>
      <c r="Y115" s="23"/>
    </row>
    <row r="116" spans="24:25" ht="21.95" customHeight="1">
      <c r="X116" s="23"/>
      <c r="Y116" s="23"/>
    </row>
    <row r="117" spans="24:25" ht="21.95" customHeight="1">
      <c r="X117" s="22"/>
      <c r="Y117" s="22"/>
    </row>
    <row r="118" spans="24:25" ht="21.95" customHeight="1">
      <c r="X118" s="23"/>
      <c r="Y118" s="23"/>
    </row>
    <row r="119" spans="24:25" ht="21.95" customHeight="1">
      <c r="X119" s="23"/>
      <c r="Y119" s="23"/>
    </row>
    <row r="120" spans="24:25" ht="21.95" customHeight="1">
      <c r="X120" s="23"/>
      <c r="Y120" s="23"/>
    </row>
    <row r="121" spans="24:25" ht="21.95" customHeight="1">
      <c r="X121" s="23"/>
      <c r="Y121" s="23"/>
    </row>
    <row r="122" spans="24:25" ht="21.95" customHeight="1">
      <c r="X122" s="23"/>
      <c r="Y122" s="23"/>
    </row>
    <row r="123" spans="24:25" ht="21.95" customHeight="1">
      <c r="X123" s="23"/>
      <c r="Y123" s="23"/>
    </row>
    <row r="124" spans="24:25" ht="21.95" customHeight="1">
      <c r="X124" s="23"/>
      <c r="Y124" s="23"/>
    </row>
    <row r="125" spans="24:25" ht="21.95" customHeight="1">
      <c r="X125" s="23"/>
      <c r="Y125" s="23"/>
    </row>
    <row r="126" spans="24:25" ht="21.95" customHeight="1">
      <c r="X126" s="23"/>
      <c r="Y126" s="23"/>
    </row>
    <row r="127" spans="24:25" ht="21.95" customHeight="1"/>
    <row r="128" spans="24:25" ht="21.95" customHeight="1"/>
  </sheetData>
  <mergeCells count="28">
    <mergeCell ref="C54:D54"/>
    <mergeCell ref="C39:C43"/>
    <mergeCell ref="C44:D44"/>
    <mergeCell ref="C45:D45"/>
    <mergeCell ref="C48:C52"/>
    <mergeCell ref="C53:D53"/>
    <mergeCell ref="C68:C72"/>
    <mergeCell ref="C7:D7"/>
    <mergeCell ref="C73:D73"/>
    <mergeCell ref="C74:D74"/>
    <mergeCell ref="C13:D13"/>
    <mergeCell ref="C14:D14"/>
    <mergeCell ref="C8:C12"/>
    <mergeCell ref="C59:C63"/>
    <mergeCell ref="C64:D64"/>
    <mergeCell ref="C65:D65"/>
    <mergeCell ref="C19:C23"/>
    <mergeCell ref="C24:D24"/>
    <mergeCell ref="C25:D25"/>
    <mergeCell ref="C28:C32"/>
    <mergeCell ref="C33:D33"/>
    <mergeCell ref="C34:D34"/>
    <mergeCell ref="C94:D94"/>
    <mergeCell ref="C79:C83"/>
    <mergeCell ref="C84:D84"/>
    <mergeCell ref="C85:D85"/>
    <mergeCell ref="C88:C92"/>
    <mergeCell ref="C93:D93"/>
  </mergeCells>
  <phoneticPr fontId="20"/>
  <pageMargins left="0.28999999999999998" right="0.21" top="0.55118110236220474" bottom="0.55118110236220474"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8:L19"/>
  <sheetViews>
    <sheetView workbookViewId="0">
      <selection activeCell="C18" sqref="C18:H19"/>
    </sheetView>
  </sheetViews>
  <sheetFormatPr defaultRowHeight="13.5"/>
  <sheetData>
    <row r="18" spans="2:12" ht="14.25" thickBot="1">
      <c r="B18" s="194"/>
      <c r="C18" s="192" t="s">
        <v>17</v>
      </c>
      <c r="D18" s="192" t="s">
        <v>51</v>
      </c>
      <c r="E18" s="192" t="s">
        <v>52</v>
      </c>
      <c r="F18" s="192" t="s">
        <v>42</v>
      </c>
      <c r="G18" s="192" t="s">
        <v>35</v>
      </c>
      <c r="H18" s="192" t="s">
        <v>53</v>
      </c>
      <c r="I18" s="193"/>
      <c r="J18" s="192" t="s">
        <v>36</v>
      </c>
      <c r="K18" s="191"/>
      <c r="L18" s="192" t="s">
        <v>36</v>
      </c>
    </row>
    <row r="19" spans="2:12" ht="14.25" thickTop="1">
      <c r="B19" s="197" t="s">
        <v>19</v>
      </c>
      <c r="C19" s="190">
        <v>6</v>
      </c>
      <c r="D19" s="195">
        <v>1</v>
      </c>
      <c r="E19" s="196">
        <v>0</v>
      </c>
      <c r="F19" s="196">
        <v>5</v>
      </c>
      <c r="G19" s="196">
        <v>0</v>
      </c>
      <c r="H19" s="196">
        <v>0</v>
      </c>
      <c r="I19" s="193"/>
      <c r="J19" s="196">
        <v>0</v>
      </c>
      <c r="K19" s="191"/>
      <c r="L19" s="196">
        <v>1</v>
      </c>
    </row>
  </sheetData>
  <phoneticPr fontId="2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3"/>
  <sheetViews>
    <sheetView showGridLines="0" view="pageBreakPreview" zoomScale="130" zoomScaleNormal="130" zoomScaleSheetLayoutView="130" workbookViewId="0">
      <selection activeCell="E8" sqref="E8"/>
    </sheetView>
  </sheetViews>
  <sheetFormatPr defaultRowHeight="13.5" outlineLevelRow="1"/>
  <cols>
    <col min="1" max="1" width="3.375" customWidth="1"/>
    <col min="2" max="3" width="5.5" customWidth="1"/>
    <col min="4" max="16" width="11.625" customWidth="1"/>
  </cols>
  <sheetData>
    <row r="1" spans="1:17" ht="24">
      <c r="A1" s="58" t="s">
        <v>66</v>
      </c>
      <c r="B1" s="58"/>
      <c r="C1" s="58"/>
      <c r="D1" s="58"/>
      <c r="E1" s="58"/>
      <c r="F1" s="58"/>
      <c r="G1" s="58"/>
      <c r="H1" s="58"/>
      <c r="I1" s="58"/>
      <c r="J1" s="58"/>
      <c r="K1" s="58"/>
      <c r="L1" s="58"/>
      <c r="M1" s="58"/>
    </row>
    <row r="2" spans="1:17" ht="24">
      <c r="A2" s="58"/>
      <c r="B2" s="61"/>
      <c r="C2" s="61"/>
      <c r="D2" s="58"/>
      <c r="E2" s="58"/>
      <c r="F2" s="58"/>
      <c r="G2" s="58"/>
      <c r="H2" s="58"/>
      <c r="I2" s="58"/>
      <c r="J2" s="58"/>
      <c r="K2" s="212">
        <v>43866</v>
      </c>
      <c r="L2" s="212"/>
      <c r="M2" s="212"/>
    </row>
    <row r="3" spans="1:17" ht="24">
      <c r="A3" s="58"/>
      <c r="B3" s="61"/>
      <c r="C3" s="61"/>
      <c r="D3" s="58"/>
      <c r="E3" s="58"/>
      <c r="F3" s="58"/>
      <c r="G3" s="58"/>
      <c r="H3" s="58"/>
      <c r="I3" s="58"/>
      <c r="J3" s="58"/>
      <c r="K3" s="49"/>
      <c r="L3" s="49"/>
      <c r="M3" s="59" t="s">
        <v>67</v>
      </c>
    </row>
    <row r="4" spans="1:17" ht="24">
      <c r="A4" s="58"/>
      <c r="B4" s="58"/>
      <c r="C4" s="58"/>
      <c r="D4" s="58"/>
      <c r="E4" s="58"/>
      <c r="F4" s="58"/>
      <c r="G4" s="58"/>
      <c r="H4" s="58"/>
      <c r="I4" s="58"/>
      <c r="J4" s="58"/>
      <c r="K4" s="58"/>
      <c r="L4" s="58"/>
      <c r="M4" s="58"/>
    </row>
    <row r="5" spans="1:17" ht="24">
      <c r="A5" s="213" t="s">
        <v>79</v>
      </c>
      <c r="B5" s="213"/>
      <c r="C5" s="213"/>
      <c r="D5" s="213"/>
      <c r="E5" s="213"/>
      <c r="F5" s="213"/>
      <c r="G5" s="213"/>
      <c r="H5" s="213"/>
      <c r="I5" s="213"/>
      <c r="J5" s="213"/>
      <c r="K5" s="213"/>
      <c r="L5" s="213"/>
      <c r="M5" s="213"/>
      <c r="N5" s="60"/>
      <c r="O5" s="57"/>
      <c r="P5" s="57"/>
    </row>
    <row r="6" spans="1:17" s="51" customFormat="1" ht="21">
      <c r="B6" s="60"/>
      <c r="C6" s="60"/>
    </row>
    <row r="7" spans="1:17" s="51" customFormat="1" ht="21">
      <c r="B7" s="60"/>
      <c r="C7" s="60"/>
    </row>
    <row r="8" spans="1:17" s="51" customFormat="1" ht="21">
      <c r="B8" s="60"/>
      <c r="C8" s="60"/>
    </row>
    <row r="9" spans="1:17" s="51" customFormat="1" ht="21">
      <c r="B9" s="60"/>
      <c r="C9" s="60"/>
    </row>
    <row r="10" spans="1:17" s="51" customFormat="1" ht="24">
      <c r="B10" s="58" t="s">
        <v>80</v>
      </c>
      <c r="C10" s="60"/>
      <c r="K10" s="62"/>
    </row>
    <row r="11" spans="1:17" s="51" customFormat="1" ht="21"/>
    <row r="12" spans="1:17" s="49" customFormat="1" ht="18.75"/>
    <row r="13" spans="1:17" s="49" customFormat="1" ht="18.75">
      <c r="H13" s="96"/>
      <c r="I13" s="96" t="s">
        <v>248</v>
      </c>
    </row>
    <row r="14" spans="1:17" s="64" customFormat="1" ht="21.95" customHeight="1">
      <c r="E14" s="214"/>
      <c r="F14" s="215"/>
      <c r="G14" s="97" t="s">
        <v>16</v>
      </c>
      <c r="H14" s="97" t="s">
        <v>12</v>
      </c>
      <c r="I14" s="97" t="s">
        <v>17</v>
      </c>
      <c r="J14" s="49"/>
      <c r="K14" s="49"/>
      <c r="L14" s="49"/>
      <c r="O14" s="49"/>
      <c r="P14" s="49"/>
      <c r="Q14" s="49"/>
    </row>
    <row r="15" spans="1:17" s="49" customFormat="1" ht="21.95" customHeight="1">
      <c r="E15" s="216" t="s">
        <v>7</v>
      </c>
      <c r="F15" s="98" t="s">
        <v>50</v>
      </c>
      <c r="G15" s="65">
        <f>H15+I15</f>
        <v>0</v>
      </c>
      <c r="H15" s="66">
        <f>COUNTIFS(要望障害一覧!G:G,$E$15,要望障害一覧!K:K,$H$14,要望障害一覧!J:J,$F$16,要望障害一覧!I:I,"=EDI開発")</f>
        <v>0</v>
      </c>
      <c r="I15" s="66">
        <f>COUNTIFS(要望障害一覧!G:G,$E$15,要望障害一覧!K:K,"&lt;&gt;"&amp;$H$14,要望障害一覧!J:J,$F$16,要望障害一覧!I:I,"=EDI開発")</f>
        <v>0</v>
      </c>
    </row>
    <row r="16" spans="1:17" s="49" customFormat="1" ht="21.95" customHeight="1">
      <c r="E16" s="216"/>
      <c r="F16" s="98" t="s">
        <v>40</v>
      </c>
      <c r="G16" s="65">
        <f>H16+I16</f>
        <v>0</v>
      </c>
      <c r="H16" s="66">
        <f>COUNTIFS(要望障害一覧!G:G,$E$15,要望障害一覧!K:K,$H$14,要望障害一覧!J:J,$F$16,要望障害一覧!I:I,"&lt;&gt;EDI開発")</f>
        <v>0</v>
      </c>
      <c r="I16" s="66">
        <f>COUNTIFS(要望障害一覧!G:G,$E$15,要望障害一覧!K:K,"&lt;&gt;"&amp;$H$14,要望障害一覧!J:J,$F$16,要望障害一覧!I:I,"&lt;&gt;EDI開発")</f>
        <v>0</v>
      </c>
    </row>
    <row r="17" spans="2:16" s="49" customFormat="1" ht="21.95" customHeight="1">
      <c r="E17" s="216"/>
      <c r="F17" s="98" t="s">
        <v>49</v>
      </c>
      <c r="G17" s="65">
        <f>H17+I17</f>
        <v>0</v>
      </c>
      <c r="H17" s="66">
        <f>COUNTIFS(要望障害一覧!G:G,$E$15,要望障害一覧!K:K,$H$14,要望障害一覧!J:J,$F$17)</f>
        <v>0</v>
      </c>
      <c r="I17" s="66">
        <f>COUNTIFS(要望障害一覧!G:G,$E$15,要望障害一覧!K:K,"&lt;&gt;"&amp;$H$14,要望障害一覧!J:J,$F$17)</f>
        <v>0</v>
      </c>
    </row>
    <row r="18" spans="2:16" s="49" customFormat="1" ht="21.95" customHeight="1">
      <c r="E18" s="216"/>
      <c r="F18" s="98" t="s">
        <v>251</v>
      </c>
      <c r="G18" s="65">
        <f>H18+I18</f>
        <v>0</v>
      </c>
      <c r="H18" s="66">
        <f>COUNTIFS(要望障害一覧!G:G,$E$15,要望障害一覧!K:K,$H$14,要望障害一覧!J:J,$F$18)</f>
        <v>0</v>
      </c>
      <c r="I18" s="66">
        <f>COUNTIFS(要望障害一覧!G:G,$E$15,要望障害一覧!K:K,"&lt;&gt;"&amp;$H$14,要望障害一覧!J:J,$F$18)</f>
        <v>0</v>
      </c>
    </row>
    <row r="19" spans="2:16" s="49" customFormat="1" ht="21.95" customHeight="1">
      <c r="E19" s="216"/>
      <c r="F19" s="67" t="s">
        <v>58</v>
      </c>
      <c r="G19" s="68">
        <f>SUBTOTAL(9,G15:G18)</f>
        <v>0</v>
      </c>
      <c r="H19" s="68">
        <f>SUBTOTAL(9,H15:H18)</f>
        <v>0</v>
      </c>
      <c r="I19" s="68">
        <f>SUBTOTAL(9,I15:I18)</f>
        <v>0</v>
      </c>
    </row>
    <row r="20" spans="2:16" s="49" customFormat="1" ht="21.95" customHeight="1" thickBot="1">
      <c r="E20" s="217" t="s">
        <v>15</v>
      </c>
      <c r="F20" s="218"/>
      <c r="G20" s="69">
        <f>COUNTIF(要望障害一覧!$G$3:$G$950,E20)</f>
        <v>14</v>
      </c>
      <c r="H20" s="70">
        <f>COUNTIFS(要望障害一覧!G:G,E20,要望障害一覧!K:K,$H$14)</f>
        <v>14</v>
      </c>
      <c r="I20" s="71">
        <f>G20-H20</f>
        <v>0</v>
      </c>
      <c r="L20" s="72"/>
      <c r="O20" s="72"/>
      <c r="P20" s="72"/>
    </row>
    <row r="21" spans="2:16" s="49" customFormat="1" ht="21.95" customHeight="1" thickTop="1">
      <c r="E21" s="210" t="s">
        <v>19</v>
      </c>
      <c r="F21" s="211"/>
      <c r="G21" s="73">
        <f>SUBTOTAL(9,G15:G20)</f>
        <v>14</v>
      </c>
      <c r="H21" s="73">
        <f>SUBTOTAL(9,H15:H20)</f>
        <v>14</v>
      </c>
      <c r="I21" s="73">
        <f>SUBTOTAL(9,I15:I20)</f>
        <v>0</v>
      </c>
      <c r="L21" s="74"/>
      <c r="O21" s="74"/>
      <c r="P21" s="74"/>
    </row>
    <row r="22" spans="2:16" s="49" customFormat="1" ht="21.95" customHeight="1">
      <c r="E22" s="210" t="s">
        <v>246</v>
      </c>
      <c r="F22" s="211"/>
      <c r="G22" s="73">
        <v>220</v>
      </c>
      <c r="H22" s="73">
        <v>121</v>
      </c>
      <c r="I22" s="73">
        <v>99</v>
      </c>
    </row>
    <row r="23" spans="2:16" s="49" customFormat="1" ht="21.95" customHeight="1">
      <c r="G23" s="108">
        <f>G21-G22</f>
        <v>-206</v>
      </c>
      <c r="H23" s="108">
        <f>H21-H22</f>
        <v>-107</v>
      </c>
      <c r="I23" s="108">
        <f>I21-I22</f>
        <v>-99</v>
      </c>
    </row>
    <row r="24" spans="2:16" s="49" customFormat="1" ht="21.95" customHeight="1"/>
    <row r="25" spans="2:16" s="49" customFormat="1" ht="21.95" customHeight="1"/>
    <row r="26" spans="2:16" s="51" customFormat="1" ht="21.95" customHeight="1">
      <c r="B26" s="58" t="s">
        <v>81</v>
      </c>
    </row>
    <row r="27" spans="2:16" s="49" customFormat="1" ht="21.95" customHeight="1"/>
    <row r="28" spans="2:16" s="49" customFormat="1" ht="21.95" customHeight="1">
      <c r="B28" s="99" t="s">
        <v>82</v>
      </c>
    </row>
    <row r="29" spans="2:16" s="49" customFormat="1" ht="21.95" customHeight="1"/>
    <row r="30" spans="2:16" s="49" customFormat="1" ht="21.95" customHeight="1" thickBot="1">
      <c r="E30" s="75"/>
      <c r="F30" s="76" t="s">
        <v>17</v>
      </c>
      <c r="G30" s="77" t="s">
        <v>51</v>
      </c>
      <c r="H30" s="78" t="s">
        <v>52</v>
      </c>
      <c r="I30" s="78" t="s">
        <v>42</v>
      </c>
      <c r="J30" s="78" t="s">
        <v>35</v>
      </c>
      <c r="K30" s="78" t="s">
        <v>53</v>
      </c>
      <c r="L30" s="78" t="s">
        <v>36</v>
      </c>
    </row>
    <row r="31" spans="2:16" s="49" customFormat="1" ht="21.95" customHeight="1" thickTop="1">
      <c r="E31" s="79" t="s">
        <v>83</v>
      </c>
      <c r="F31" s="80" t="e">
        <f>COUNTIFS(要望障害一覧!$G:$G,$E$15,要望障害一覧!$K:$K,"&lt;&gt;"&amp;$H$14,要望障害一覧!$J:$J,$F$16,要望障害一覧!#REF!,"&lt;&gt;")</f>
        <v>#REF!</v>
      </c>
      <c r="G31" s="81" t="e">
        <f>COUNTIFS(要望障害一覧!$G:$G,$E$15,要望障害一覧!$K:$K,$G$30,要望障害一覧!$J:$J,$F$16,要望障害一覧!#REF!,"&lt;&gt;")</f>
        <v>#REF!</v>
      </c>
      <c r="H31" s="82" t="e">
        <f>COUNTIFS(要望障害一覧!$G:$G,$E$15,要望障害一覧!$K:$K,$H$30,要望障害一覧!$J:$J,$F$16,要望障害一覧!#REF!,"&lt;&gt;")</f>
        <v>#REF!</v>
      </c>
      <c r="I31" s="82" t="e">
        <f>COUNTIFS(要望障害一覧!$G:$G,$E$15,要望障害一覧!$K:$K,$I$30,要望障害一覧!$J:$J,$F$16,要望障害一覧!#REF!,"&lt;&gt;")</f>
        <v>#REF!</v>
      </c>
      <c r="J31" s="82" t="e">
        <f>COUNTIFS(要望障害一覧!$G:$G,$E$15,要望障害一覧!$K:$K,$J$30,要望障害一覧!$J:$J,$F$16,要望障害一覧!#REF!,"&lt;&gt;")</f>
        <v>#REF!</v>
      </c>
      <c r="K31" s="82" t="e">
        <f>COUNTIFS(要望障害一覧!$G:$G,$E$15,要望障害一覧!$K:$K,$K$30,要望障害一覧!$J:$J,$F$16,要望障害一覧!#REF!,"&lt;&gt;")</f>
        <v>#REF!</v>
      </c>
      <c r="L31" s="82" t="e">
        <f>COUNTIFS(要望障害一覧!$G:$G,$E$15,要望障害一覧!$K:$K,$L$30,要望障害一覧!$J:$J,$F$16,要望障害一覧!#REF!,"&lt;&gt;")</f>
        <v>#REF!</v>
      </c>
    </row>
    <row r="32" spans="2:16" s="49" customFormat="1" ht="21.95" customHeight="1">
      <c r="E32" s="93" t="s">
        <v>56</v>
      </c>
      <c r="F32" s="83" t="e">
        <f>COUNTIFS(要望障害一覧!$G:$G,$E$15,要望障害一覧!$K:$K,"&lt;&gt;"&amp;$H$14,要望障害一覧!$J:$J,$F$16,要望障害一覧!#REF!,"&lt;&gt;")</f>
        <v>#REF!</v>
      </c>
      <c r="G32" s="84" t="e">
        <f>COUNTIFS(要望障害一覧!$G:$G,$E$15,要望障害一覧!$K:$K,$G$30,要望障害一覧!$J:$J,$F$16,要望障害一覧!#REF!,"&lt;&gt;")</f>
        <v>#REF!</v>
      </c>
      <c r="H32" s="66" t="e">
        <f>COUNTIFS(要望障害一覧!$G:$G,$E$15,要望障害一覧!$K:$K,$H$30,要望障害一覧!$J:$J,$F$16,要望障害一覧!#REF!,"&lt;&gt;")</f>
        <v>#REF!</v>
      </c>
      <c r="I32" s="66" t="e">
        <f>COUNTIFS(要望障害一覧!$G:$G,$E$15,要望障害一覧!$K:$K,$I$30,要望障害一覧!$J:$J,$F$16,要望障害一覧!#REF!,"&lt;&gt;")</f>
        <v>#REF!</v>
      </c>
      <c r="J32" s="66" t="e">
        <f>COUNTIFS(要望障害一覧!$G:$G,$E$15,要望障害一覧!$K:$K,$J$30,要望障害一覧!$J:$J,$F$16,要望障害一覧!#REF!,"&lt;&gt;")</f>
        <v>#REF!</v>
      </c>
      <c r="K32" s="66" t="e">
        <f>COUNTIFS(要望障害一覧!$G:$G,$E$15,要望障害一覧!$K:$K,$K$30,要望障害一覧!$J:$J,$F$16,要望障害一覧!#REF!,"&lt;&gt;")</f>
        <v>#REF!</v>
      </c>
      <c r="L32" s="66" t="e">
        <f>COUNTIFS(要望障害一覧!$G:$G,$E$15,要望障害一覧!$K:$K,$L$30,要望障害一覧!$J:$J,$F$16,要望障害一覧!#REF!,"&lt;&gt;")</f>
        <v>#REF!</v>
      </c>
    </row>
    <row r="33" spans="3:16" s="49" customFormat="1" ht="21.95" customHeight="1" thickBot="1">
      <c r="E33" s="85" t="s">
        <v>57</v>
      </c>
      <c r="F33" s="86" t="e">
        <f>COUNTIFS(要望障害一覧!$G:$G,$E$15,要望障害一覧!$K:$K,"&lt;&gt;"&amp;$H$14,要望障害一覧!$J:$J,$F$16,要望障害一覧!#REF!,"&lt;&gt;")</f>
        <v>#REF!</v>
      </c>
      <c r="G33" s="87" t="e">
        <f>COUNTIFS(要望障害一覧!$G:$G,$E$15,要望障害一覧!$K:$K,$G$30,要望障害一覧!$J:$J,$F$16,要望障害一覧!#REF!,"&lt;&gt;")</f>
        <v>#REF!</v>
      </c>
      <c r="H33" s="70" t="e">
        <f>COUNTIFS(要望障害一覧!$G:$G,$E$15,要望障害一覧!$K:$K,$H$30,要望障害一覧!$J:$J,$F$16,要望障害一覧!#REF!,"&lt;&gt;")</f>
        <v>#REF!</v>
      </c>
      <c r="I33" s="70" t="e">
        <f>COUNTIFS(要望障害一覧!$G:$G,$E$15,要望障害一覧!$K:$K,$I$30,要望障害一覧!$J:$J,$F$16,要望障害一覧!#REF!,"&lt;&gt;")</f>
        <v>#REF!</v>
      </c>
      <c r="J33" s="70" t="e">
        <f>COUNTIFS(要望障害一覧!$G:$G,$E$15,要望障害一覧!$K:$K,$J$30,要望障害一覧!$J:$J,$F$16,要望障害一覧!#REF!,"&lt;&gt;")</f>
        <v>#REF!</v>
      </c>
      <c r="K33" s="70" t="e">
        <f>COUNTIFS(要望障害一覧!$G:$G,$E$15,要望障害一覧!$K:$K,$K$30,要望障害一覧!$J:$J,$F$16,要望障害一覧!#REF!,"&lt;&gt;")</f>
        <v>#REF!</v>
      </c>
      <c r="L33" s="70" t="e">
        <f>COUNTIFS(要望障害一覧!$G:$G,$E$15,要望障害一覧!$K:$K,$L$30,要望障害一覧!$J:$J,$F$16,要望障害一覧!#REF!,"&lt;&gt;")</f>
        <v>#REF!</v>
      </c>
    </row>
    <row r="34" spans="3:16" s="49" customFormat="1" ht="21.95" customHeight="1" thickTop="1">
      <c r="E34" s="79" t="s">
        <v>19</v>
      </c>
      <c r="F34" s="80" t="e">
        <f>SUM(F31:F33)</f>
        <v>#REF!</v>
      </c>
      <c r="G34" s="81" t="e">
        <f>SUM(G31:G33)</f>
        <v>#REF!</v>
      </c>
      <c r="H34" s="82" t="e">
        <f>SUM(H31:H33)</f>
        <v>#REF!</v>
      </c>
      <c r="I34" s="82" t="e">
        <f t="shared" ref="I34:L34" si="0">SUM(I31:I33)</f>
        <v>#REF!</v>
      </c>
      <c r="J34" s="82" t="e">
        <f t="shared" si="0"/>
        <v>#REF!</v>
      </c>
      <c r="K34" s="82" t="e">
        <f t="shared" si="0"/>
        <v>#REF!</v>
      </c>
      <c r="L34" s="82" t="e">
        <f t="shared" si="0"/>
        <v>#REF!</v>
      </c>
    </row>
    <row r="35" spans="3:16" s="49" customFormat="1" ht="21.95" customHeight="1">
      <c r="E35" s="109" t="s">
        <v>247</v>
      </c>
      <c r="F35" s="109">
        <v>39</v>
      </c>
      <c r="G35" s="66">
        <v>26</v>
      </c>
      <c r="H35" s="66">
        <v>7</v>
      </c>
      <c r="I35" s="66">
        <v>0</v>
      </c>
      <c r="J35" s="66">
        <v>4</v>
      </c>
      <c r="K35" s="66">
        <v>0</v>
      </c>
      <c r="L35" s="66">
        <v>2</v>
      </c>
    </row>
    <row r="36" spans="3:16" s="49" customFormat="1" ht="21.95" customHeight="1">
      <c r="D36" s="88"/>
      <c r="E36" s="88"/>
      <c r="F36" s="108" t="e">
        <f t="shared" ref="F36:L36" si="1">F34-F35</f>
        <v>#REF!</v>
      </c>
      <c r="G36" s="108" t="e">
        <f t="shared" si="1"/>
        <v>#REF!</v>
      </c>
      <c r="H36" s="108" t="e">
        <f t="shared" si="1"/>
        <v>#REF!</v>
      </c>
      <c r="I36" s="108" t="e">
        <f t="shared" si="1"/>
        <v>#REF!</v>
      </c>
      <c r="J36" s="108" t="e">
        <f t="shared" si="1"/>
        <v>#REF!</v>
      </c>
      <c r="K36" s="108" t="e">
        <f t="shared" si="1"/>
        <v>#REF!</v>
      </c>
      <c r="L36" s="108" t="e">
        <f t="shared" si="1"/>
        <v>#REF!</v>
      </c>
      <c r="M36" s="88"/>
      <c r="N36" s="88"/>
      <c r="O36" s="88"/>
      <c r="P36" s="88"/>
    </row>
    <row r="37" spans="3:16" s="49" customFormat="1" ht="21.95" customHeight="1" outlineLevel="1">
      <c r="D37" s="36"/>
      <c r="E37" s="50" t="s">
        <v>61</v>
      </c>
      <c r="F37" s="63" t="s">
        <v>51</v>
      </c>
      <c r="G37" s="36" t="s">
        <v>84</v>
      </c>
      <c r="H37" s="36" t="s">
        <v>24</v>
      </c>
    </row>
    <row r="38" spans="3:16" s="49" customFormat="1" ht="21.95" customHeight="1" outlineLevel="1">
      <c r="D38" s="36"/>
      <c r="E38" s="36"/>
      <c r="F38" s="36" t="s">
        <v>48</v>
      </c>
      <c r="G38" s="36" t="s">
        <v>85</v>
      </c>
      <c r="H38" s="36" t="s">
        <v>62</v>
      </c>
    </row>
    <row r="39" spans="3:16" s="49" customFormat="1" ht="21.95" customHeight="1" outlineLevel="1">
      <c r="D39" s="36"/>
      <c r="E39" s="36"/>
      <c r="F39" s="36" t="s">
        <v>42</v>
      </c>
      <c r="G39" s="36" t="s">
        <v>86</v>
      </c>
      <c r="H39" s="36" t="s">
        <v>63</v>
      </c>
    </row>
    <row r="40" spans="3:16" s="49" customFormat="1" ht="21.95" customHeight="1" outlineLevel="1">
      <c r="D40" s="36"/>
      <c r="E40" s="36"/>
      <c r="F40" s="36" t="s">
        <v>35</v>
      </c>
      <c r="G40" s="36" t="s">
        <v>87</v>
      </c>
      <c r="H40" s="36" t="s">
        <v>73</v>
      </c>
    </row>
    <row r="41" spans="3:16" s="49" customFormat="1" ht="21.95" customHeight="1" outlineLevel="1">
      <c r="D41" s="36"/>
      <c r="E41" s="36"/>
      <c r="F41" s="36" t="s">
        <v>38</v>
      </c>
      <c r="G41" s="36" t="s">
        <v>84</v>
      </c>
      <c r="H41" s="36" t="s">
        <v>64</v>
      </c>
    </row>
    <row r="42" spans="3:16" s="49" customFormat="1" ht="21.95" customHeight="1" outlineLevel="1">
      <c r="D42" s="36"/>
      <c r="E42" s="36"/>
      <c r="F42" s="36" t="s">
        <v>36</v>
      </c>
      <c r="G42" s="36" t="s">
        <v>86</v>
      </c>
      <c r="H42" s="36" t="s">
        <v>65</v>
      </c>
    </row>
    <row r="43" spans="3:16" s="49" customFormat="1" ht="21.95" customHeight="1" outlineLevel="1"/>
    <row r="44" spans="3:16" s="49" customFormat="1" ht="21.95" customHeight="1" outlineLevel="1"/>
    <row r="45" spans="3:16" s="49" customFormat="1" ht="21.95" customHeight="1" outlineLevel="1">
      <c r="C45" s="100" t="s">
        <v>88</v>
      </c>
      <c r="D45" s="101"/>
      <c r="F45" s="49" t="s">
        <v>78</v>
      </c>
    </row>
    <row r="46" spans="3:16" s="49" customFormat="1" ht="21.95" customHeight="1" outlineLevel="1"/>
    <row r="47" spans="3:16" s="49" customFormat="1" ht="21.95" customHeight="1" outlineLevel="1">
      <c r="D47" s="89" t="s">
        <v>89</v>
      </c>
    </row>
    <row r="48" spans="3:16" s="49" customFormat="1" ht="21.95" customHeight="1" outlineLevel="1"/>
    <row r="49" spans="4:11" s="49" customFormat="1" ht="21.95" customHeight="1" outlineLevel="1">
      <c r="E49" s="49" t="s">
        <v>90</v>
      </c>
      <c r="F49" s="49" t="s">
        <v>91</v>
      </c>
      <c r="K49" s="49" t="s">
        <v>92</v>
      </c>
    </row>
    <row r="50" spans="4:11" s="49" customFormat="1" ht="21.95" customHeight="1" outlineLevel="1"/>
    <row r="51" spans="4:11" s="49" customFormat="1" ht="21.95" customHeight="1" outlineLevel="1"/>
    <row r="52" spans="4:11" s="49" customFormat="1" ht="21.95" customHeight="1" outlineLevel="1">
      <c r="D52" s="89" t="s">
        <v>93</v>
      </c>
    </row>
    <row r="53" spans="4:11" s="49" customFormat="1" ht="21.95" customHeight="1" outlineLevel="1"/>
    <row r="54" spans="4:11" s="49" customFormat="1" ht="21.95" customHeight="1" outlineLevel="1">
      <c r="E54" s="102">
        <v>100</v>
      </c>
      <c r="F54" s="49" t="s">
        <v>94</v>
      </c>
      <c r="K54" s="49" t="s">
        <v>95</v>
      </c>
    </row>
    <row r="55" spans="4:11" s="49" customFormat="1" ht="21.95" customHeight="1" outlineLevel="1">
      <c r="E55" s="102">
        <v>194</v>
      </c>
      <c r="F55" s="49" t="s">
        <v>96</v>
      </c>
      <c r="K55" s="49" t="s">
        <v>97</v>
      </c>
    </row>
    <row r="56" spans="4:11" s="49" customFormat="1" ht="21.95" customHeight="1" outlineLevel="1"/>
    <row r="57" spans="4:11" s="49" customFormat="1" ht="21.95" customHeight="1" outlineLevel="1"/>
    <row r="58" spans="4:11" s="49" customFormat="1" ht="21.95" customHeight="1" outlineLevel="1">
      <c r="D58" s="89" t="s">
        <v>98</v>
      </c>
    </row>
    <row r="59" spans="4:11" s="49" customFormat="1" ht="21.95" customHeight="1" outlineLevel="1"/>
    <row r="60" spans="4:11" s="49" customFormat="1" ht="21.95" customHeight="1" outlineLevel="1">
      <c r="E60" s="102">
        <v>90</v>
      </c>
      <c r="F60" s="49" t="s">
        <v>25</v>
      </c>
      <c r="K60" s="49" t="s">
        <v>99</v>
      </c>
    </row>
    <row r="61" spans="4:11" s="49" customFormat="1" ht="21.95" customHeight="1" outlineLevel="1">
      <c r="E61" s="102">
        <v>186</v>
      </c>
      <c r="F61" s="49" t="s">
        <v>31</v>
      </c>
      <c r="K61" s="49" t="s">
        <v>95</v>
      </c>
    </row>
    <row r="62" spans="4:11" s="49" customFormat="1" ht="21.95" customHeight="1" outlineLevel="1">
      <c r="E62" s="102">
        <v>208</v>
      </c>
      <c r="F62" s="49" t="s">
        <v>33</v>
      </c>
      <c r="K62" s="49" t="s">
        <v>95</v>
      </c>
    </row>
    <row r="63" spans="4:11" s="49" customFormat="1" ht="21.95" customHeight="1" outlineLevel="1"/>
    <row r="64" spans="4:11" s="49" customFormat="1" ht="21.95" customHeight="1" outlineLevel="1"/>
    <row r="65" spans="3:11" s="49" customFormat="1" ht="21.95" customHeight="1" outlineLevel="1">
      <c r="D65" s="89" t="s">
        <v>100</v>
      </c>
    </row>
    <row r="66" spans="3:11" s="49" customFormat="1" ht="21.95" customHeight="1" outlineLevel="1"/>
    <row r="67" spans="3:11" s="49" customFormat="1" ht="21.95" customHeight="1" outlineLevel="1">
      <c r="E67" s="102">
        <v>101</v>
      </c>
      <c r="F67" s="49" t="s">
        <v>101</v>
      </c>
      <c r="K67" s="49" t="s">
        <v>102</v>
      </c>
    </row>
    <row r="68" spans="3:11" s="49" customFormat="1" ht="21.95" customHeight="1" outlineLevel="1">
      <c r="E68" s="102">
        <v>103</v>
      </c>
      <c r="F68" s="49" t="s">
        <v>26</v>
      </c>
      <c r="K68" s="49" t="s">
        <v>102</v>
      </c>
    </row>
    <row r="69" spans="3:11" s="49" customFormat="1" ht="21.95" customHeight="1" outlineLevel="1">
      <c r="E69" s="102">
        <v>196</v>
      </c>
      <c r="F69" s="49" t="s">
        <v>103</v>
      </c>
      <c r="K69" s="49" t="s">
        <v>102</v>
      </c>
    </row>
    <row r="70" spans="3:11" s="49" customFormat="1" ht="21.95" customHeight="1" outlineLevel="1">
      <c r="E70" s="102">
        <v>214</v>
      </c>
      <c r="F70" s="49" t="s">
        <v>46</v>
      </c>
      <c r="K70" s="49" t="s">
        <v>104</v>
      </c>
    </row>
    <row r="71" spans="3:11" s="49" customFormat="1" ht="21.95" customHeight="1" outlineLevel="1">
      <c r="E71" s="102">
        <v>215</v>
      </c>
      <c r="F71" s="49" t="s">
        <v>47</v>
      </c>
      <c r="K71" s="49" t="s">
        <v>102</v>
      </c>
    </row>
    <row r="72" spans="3:11" s="49" customFormat="1" ht="21.95" customHeight="1" outlineLevel="1">
      <c r="E72" s="102">
        <v>217</v>
      </c>
      <c r="F72" s="49" t="s">
        <v>44</v>
      </c>
      <c r="K72" s="49" t="s">
        <v>102</v>
      </c>
    </row>
    <row r="73" spans="3:11" s="49" customFormat="1" ht="21.95" customHeight="1" outlineLevel="1">
      <c r="E73" s="102">
        <v>218</v>
      </c>
      <c r="F73" s="49" t="s">
        <v>45</v>
      </c>
      <c r="K73" s="49" t="s">
        <v>102</v>
      </c>
    </row>
    <row r="74" spans="3:11" s="49" customFormat="1" ht="21.95" customHeight="1" outlineLevel="1"/>
    <row r="75" spans="3:11" s="49" customFormat="1" ht="21.95" customHeight="1" outlineLevel="1"/>
    <row r="76" spans="3:11" s="49" customFormat="1" ht="21.95" customHeight="1" outlineLevel="1"/>
    <row r="77" spans="3:11" s="49" customFormat="1" ht="21.95" customHeight="1" outlineLevel="1"/>
    <row r="78" spans="3:11" s="49" customFormat="1" ht="21.95" customHeight="1" outlineLevel="1">
      <c r="C78" s="100" t="s">
        <v>105</v>
      </c>
    </row>
    <row r="79" spans="3:11" s="49" customFormat="1" ht="21.95" customHeight="1" outlineLevel="1"/>
    <row r="80" spans="3:11" s="49" customFormat="1" ht="21.95" customHeight="1" outlineLevel="1">
      <c r="D80" s="89" t="s">
        <v>89</v>
      </c>
    </row>
    <row r="81" spans="4:11" s="49" customFormat="1" ht="21.95" customHeight="1" outlineLevel="1"/>
    <row r="82" spans="4:11" s="49" customFormat="1" ht="21.95" customHeight="1" outlineLevel="1">
      <c r="E82" s="102">
        <v>56</v>
      </c>
      <c r="F82" s="49" t="s">
        <v>106</v>
      </c>
      <c r="K82" s="49" t="s">
        <v>107</v>
      </c>
    </row>
    <row r="83" spans="4:11" s="49" customFormat="1" ht="21.95" customHeight="1" outlineLevel="1"/>
    <row r="84" spans="4:11" s="49" customFormat="1" ht="21.95" customHeight="1" outlineLevel="1"/>
    <row r="85" spans="4:11" s="49" customFormat="1" ht="21.95" customHeight="1" outlineLevel="1">
      <c r="D85" s="89" t="s">
        <v>93</v>
      </c>
    </row>
    <row r="86" spans="4:11" s="49" customFormat="1" ht="21.95" customHeight="1" outlineLevel="1"/>
    <row r="87" spans="4:11" s="49" customFormat="1" ht="21.95" customHeight="1" outlineLevel="1">
      <c r="E87" s="102">
        <v>52</v>
      </c>
      <c r="F87" s="49" t="s">
        <v>108</v>
      </c>
      <c r="K87" s="49" t="s">
        <v>109</v>
      </c>
    </row>
    <row r="88" spans="4:11" s="49" customFormat="1" ht="21.95" customHeight="1" outlineLevel="1">
      <c r="E88" s="102">
        <v>162</v>
      </c>
      <c r="F88" s="49" t="s">
        <v>110</v>
      </c>
      <c r="K88" s="49" t="s">
        <v>77</v>
      </c>
    </row>
    <row r="89" spans="4:11" s="49" customFormat="1" ht="21.95" customHeight="1" outlineLevel="1">
      <c r="F89" s="49" t="s">
        <v>111</v>
      </c>
      <c r="K89" s="49" t="s">
        <v>42</v>
      </c>
    </row>
    <row r="90" spans="4:11" s="49" customFormat="1" ht="21.95" customHeight="1" outlineLevel="1">
      <c r="F90" s="49" t="s">
        <v>112</v>
      </c>
      <c r="K90" s="49" t="s">
        <v>42</v>
      </c>
    </row>
    <row r="91" spans="4:11" s="49" customFormat="1" ht="21.95" customHeight="1" outlineLevel="1"/>
    <row r="92" spans="4:11" s="49" customFormat="1" ht="21.95" customHeight="1" outlineLevel="1">
      <c r="D92" s="89" t="s">
        <v>113</v>
      </c>
    </row>
    <row r="93" spans="4:11" s="49" customFormat="1" ht="21.95" customHeight="1" outlineLevel="1"/>
    <row r="94" spans="4:11" s="49" customFormat="1" ht="21.95" customHeight="1" outlineLevel="1">
      <c r="E94" s="102">
        <v>201</v>
      </c>
      <c r="F94" s="49" t="s">
        <v>114</v>
      </c>
      <c r="K94" s="49" t="s">
        <v>115</v>
      </c>
    </row>
    <row r="95" spans="4:11" s="49" customFormat="1" ht="21.95" customHeight="1" outlineLevel="1"/>
    <row r="96" spans="4:11" s="49" customFormat="1" ht="21.95" customHeight="1" outlineLevel="1"/>
    <row r="97" spans="3:6" s="49" customFormat="1" ht="21.95" customHeight="1" outlineLevel="1">
      <c r="D97" s="89" t="s">
        <v>116</v>
      </c>
    </row>
    <row r="98" spans="3:6" s="49" customFormat="1" ht="21.95" customHeight="1" outlineLevel="1"/>
    <row r="99" spans="3:6" s="49" customFormat="1" ht="21.95" customHeight="1" outlineLevel="1">
      <c r="E99" s="102">
        <v>7</v>
      </c>
      <c r="F99" s="49" t="s">
        <v>117</v>
      </c>
    </row>
    <row r="100" spans="3:6" s="49" customFormat="1" ht="21.95" customHeight="1" outlineLevel="1">
      <c r="E100" s="102">
        <v>23</v>
      </c>
      <c r="F100" s="49" t="s">
        <v>118</v>
      </c>
    </row>
    <row r="101" spans="3:6" s="49" customFormat="1" ht="21.95" customHeight="1" outlineLevel="1">
      <c r="E101" s="102">
        <v>24</v>
      </c>
      <c r="F101" s="49" t="s">
        <v>119</v>
      </c>
    </row>
    <row r="102" spans="3:6" s="49" customFormat="1" ht="21.95" customHeight="1" outlineLevel="1">
      <c r="E102" s="102">
        <v>37</v>
      </c>
      <c r="F102" s="49" t="s">
        <v>120</v>
      </c>
    </row>
    <row r="103" spans="3:6" s="49" customFormat="1" ht="21.95" customHeight="1" outlineLevel="1">
      <c r="E103" s="102">
        <v>39</v>
      </c>
      <c r="F103" s="49" t="s">
        <v>121</v>
      </c>
    </row>
    <row r="104" spans="3:6" s="49" customFormat="1" ht="21.95" customHeight="1" outlineLevel="1">
      <c r="D104" s="59" t="s">
        <v>122</v>
      </c>
      <c r="E104" s="102">
        <v>46</v>
      </c>
      <c r="F104" s="49" t="s">
        <v>123</v>
      </c>
    </row>
    <row r="105" spans="3:6" s="49" customFormat="1" ht="21.95" customHeight="1" outlineLevel="1">
      <c r="E105" s="102">
        <v>50</v>
      </c>
      <c r="F105" s="49" t="s">
        <v>124</v>
      </c>
    </row>
    <row r="106" spans="3:6" s="49" customFormat="1" ht="21.95" customHeight="1" outlineLevel="1">
      <c r="E106" s="102">
        <v>61</v>
      </c>
      <c r="F106" s="49" t="s">
        <v>125</v>
      </c>
    </row>
    <row r="107" spans="3:6" s="49" customFormat="1" ht="21.95" customHeight="1" outlineLevel="1">
      <c r="E107" s="102">
        <v>64</v>
      </c>
      <c r="F107" s="49" t="s">
        <v>126</v>
      </c>
    </row>
    <row r="108" spans="3:6" s="49" customFormat="1" ht="21.95" customHeight="1" outlineLevel="1">
      <c r="E108" s="102">
        <v>107</v>
      </c>
      <c r="F108" s="49" t="s">
        <v>127</v>
      </c>
    </row>
    <row r="109" spans="3:6" s="49" customFormat="1" ht="21.95" customHeight="1" outlineLevel="1">
      <c r="E109" s="102">
        <v>122</v>
      </c>
      <c r="F109" s="49" t="s">
        <v>128</v>
      </c>
    </row>
    <row r="110" spans="3:6" s="49" customFormat="1" ht="21.95" customHeight="1" outlineLevel="1">
      <c r="E110" s="102">
        <v>126</v>
      </c>
      <c r="F110" s="49" t="s">
        <v>129</v>
      </c>
    </row>
    <row r="111" spans="3:6" s="49" customFormat="1" ht="21.95" customHeight="1" outlineLevel="1"/>
    <row r="112" spans="3:6" s="49" customFormat="1" ht="21.95" customHeight="1" outlineLevel="1">
      <c r="C112" s="100" t="s">
        <v>130</v>
      </c>
    </row>
    <row r="113" spans="4:11" s="49" customFormat="1" ht="21.95" customHeight="1" outlineLevel="1"/>
    <row r="114" spans="4:11" s="49" customFormat="1" ht="21.95" customHeight="1" outlineLevel="1">
      <c r="D114" s="89" t="s">
        <v>131</v>
      </c>
    </row>
    <row r="115" spans="4:11" s="49" customFormat="1" ht="21.95" customHeight="1" outlineLevel="1"/>
    <row r="116" spans="4:11" s="49" customFormat="1" ht="21.95" customHeight="1" outlineLevel="1">
      <c r="E116" s="102">
        <v>15</v>
      </c>
      <c r="F116" s="49" t="s">
        <v>132</v>
      </c>
      <c r="K116" s="49" t="s">
        <v>133</v>
      </c>
    </row>
    <row r="117" spans="4:11" s="49" customFormat="1" ht="21.95" customHeight="1" outlineLevel="1">
      <c r="E117" s="102">
        <v>21</v>
      </c>
      <c r="F117" s="49" t="s">
        <v>134</v>
      </c>
      <c r="K117" s="49" t="s">
        <v>135</v>
      </c>
    </row>
    <row r="118" spans="4:11" s="49" customFormat="1" ht="21.95" customHeight="1" outlineLevel="1">
      <c r="E118" s="102"/>
    </row>
    <row r="119" spans="4:11" s="49" customFormat="1" ht="21.95" customHeight="1" outlineLevel="1">
      <c r="E119" s="102">
        <v>55</v>
      </c>
      <c r="F119" s="49" t="s">
        <v>136</v>
      </c>
      <c r="K119" s="49" t="s">
        <v>115</v>
      </c>
    </row>
    <row r="120" spans="4:11" s="49" customFormat="1" ht="21.95" customHeight="1" outlineLevel="1"/>
    <row r="121" spans="4:11" s="49" customFormat="1" ht="21.95" customHeight="1" outlineLevel="1"/>
    <row r="122" spans="4:11" s="49" customFormat="1" ht="21.95" customHeight="1" outlineLevel="1">
      <c r="D122" s="89" t="s">
        <v>137</v>
      </c>
    </row>
    <row r="123" spans="4:11" s="49" customFormat="1" ht="21.95" customHeight="1" outlineLevel="1"/>
    <row r="124" spans="4:11" s="49" customFormat="1" ht="21.95" customHeight="1" outlineLevel="1">
      <c r="E124" s="102">
        <v>12</v>
      </c>
      <c r="F124" s="49" t="s">
        <v>138</v>
      </c>
    </row>
    <row r="125" spans="4:11" s="49" customFormat="1" ht="21.95" customHeight="1" outlineLevel="1">
      <c r="E125" s="102">
        <v>116</v>
      </c>
      <c r="F125" s="49" t="s">
        <v>139</v>
      </c>
    </row>
    <row r="126" spans="4:11" s="49" customFormat="1" ht="21.95" customHeight="1" outlineLevel="1">
      <c r="D126" s="59" t="s">
        <v>140</v>
      </c>
      <c r="E126" s="102">
        <v>136</v>
      </c>
      <c r="F126" s="49" t="s">
        <v>141</v>
      </c>
    </row>
    <row r="127" spans="4:11" s="49" customFormat="1" ht="21.95" customHeight="1" outlineLevel="1">
      <c r="E127" s="102">
        <v>142</v>
      </c>
      <c r="F127" s="49" t="s">
        <v>142</v>
      </c>
    </row>
    <row r="128" spans="4:11" s="49" customFormat="1" ht="21.95" customHeight="1" outlineLevel="1">
      <c r="E128" s="102">
        <v>143</v>
      </c>
      <c r="F128" s="49" t="s">
        <v>143</v>
      </c>
    </row>
    <row r="129" spans="2:16" s="49" customFormat="1" ht="21.95" customHeight="1" outlineLevel="1">
      <c r="E129" s="102">
        <v>185</v>
      </c>
      <c r="F129" s="49" t="s">
        <v>144</v>
      </c>
    </row>
    <row r="130" spans="2:16" s="49" customFormat="1" ht="21.95" customHeight="1" outlineLevel="1">
      <c r="E130" s="102">
        <v>197</v>
      </c>
      <c r="F130" s="49" t="s">
        <v>32</v>
      </c>
    </row>
    <row r="131" spans="2:16" s="49" customFormat="1" ht="21.95" customHeight="1" outlineLevel="1"/>
    <row r="132" spans="2:16" s="49" customFormat="1" ht="21.95" customHeight="1" outlineLevel="1"/>
    <row r="133" spans="2:16" s="49" customFormat="1" ht="21.95" customHeight="1" outlineLevel="1"/>
    <row r="134" spans="2:16" s="49" customFormat="1" ht="21.95" customHeight="1">
      <c r="B134" s="99" t="s">
        <v>145</v>
      </c>
    </row>
    <row r="135" spans="2:16" s="49" customFormat="1" ht="21.95" customHeight="1"/>
    <row r="136" spans="2:16" s="49" customFormat="1" ht="21.95" customHeight="1" thickBot="1">
      <c r="D136" s="75"/>
      <c r="E136" s="76" t="s">
        <v>17</v>
      </c>
      <c r="F136" s="77" t="s">
        <v>24</v>
      </c>
      <c r="G136" s="78" t="s">
        <v>54</v>
      </c>
      <c r="H136" s="78" t="s">
        <v>37</v>
      </c>
      <c r="I136" s="78" t="s">
        <v>60</v>
      </c>
      <c r="J136" s="78" t="s">
        <v>35</v>
      </c>
      <c r="K136" s="78" t="s">
        <v>53</v>
      </c>
      <c r="L136" s="78" t="s">
        <v>36</v>
      </c>
      <c r="M136" s="78" t="s">
        <v>55</v>
      </c>
    </row>
    <row r="137" spans="2:16" s="49" customFormat="1" ht="21.95" customHeight="1" thickTop="1">
      <c r="D137" s="79" t="s">
        <v>56</v>
      </c>
      <c r="E137" s="80" t="e">
        <f>COUNTIFS(要望障害一覧!$G:$G,$E$15,要望障害一覧!$K:$K,"&lt;&gt;"&amp;$H$14,要望障害一覧!$J:$J,"無償",要望障害一覧!#REF!,"&lt;&gt;")</f>
        <v>#REF!</v>
      </c>
      <c r="F137" s="81" t="e">
        <f>COUNTIFS(要望障害一覧!$G:$G,$E$15,要望障害一覧!$K:$K,$F$136,要望障害一覧!$J:$J,"無償",要望障害一覧!#REF!,"&lt;&gt;")</f>
        <v>#REF!</v>
      </c>
      <c r="G137" s="82" t="e">
        <f>COUNTIFS(要望障害一覧!$G:$G,$E$15,要望障害一覧!$K:$K,$G$136,要望障害一覧!$J:$J,"無償",要望障害一覧!#REF!,"&lt;&gt;")</f>
        <v>#REF!</v>
      </c>
      <c r="H137" s="82" t="e">
        <f>COUNTIFS(要望障害一覧!$G:$G,$E$15,要望障害一覧!$K:$K,$H$136,要望障害一覧!$J:$J,"無償",要望障害一覧!#REF!,"&lt;&gt;")</f>
        <v>#REF!</v>
      </c>
      <c r="I137" s="82" t="e">
        <f>COUNTIFS(要望障害一覧!$G:$G,$E$15,要望障害一覧!$K:$K,"原因判明",要望障害一覧!$J:$J,"無償",要望障害一覧!#REF!,"&lt;&gt;")+COUNTIFS(要望障害一覧!$G:$G,$E$15,要望障害一覧!$K:$K,"対処方法決定",要望障害一覧!$J:$J,"無償",要望障害一覧!#REF!,"&lt;&gt;")</f>
        <v>#REF!</v>
      </c>
      <c r="J137" s="82" t="e">
        <f>COUNTIFS(要望障害一覧!$G:$G,$E$15,要望障害一覧!$K:$K,$J$136,要望障害一覧!$J:$J,"無償",要望障害一覧!#REF!,"&lt;&gt;")</f>
        <v>#REF!</v>
      </c>
      <c r="K137" s="82" t="e">
        <f>COUNTIFS(要望障害一覧!$G:$G,$E$15,要望障害一覧!$K:$K,$K$136,要望障害一覧!$J:$J,"無償",要望障害一覧!#REF!,"&lt;&gt;")</f>
        <v>#REF!</v>
      </c>
      <c r="L137" s="82" t="e">
        <f>COUNTIFS(要望障害一覧!$G:$G,$E$15,要望障害一覧!$K:$K,$L$136,要望障害一覧!$J:$J,"無償",要望障害一覧!#REF!,"&lt;&gt;")</f>
        <v>#REF!</v>
      </c>
      <c r="M137" s="82" t="e">
        <f>COUNTIFS(要望障害一覧!$G:$G,$E$15,要望障害一覧!$K:$K,$M$136,要望障害一覧!$J:$J,"無償",要望障害一覧!#REF!,"&lt;&gt;")</f>
        <v>#REF!</v>
      </c>
    </row>
    <row r="138" spans="2:16" s="49" customFormat="1" ht="21.95" customHeight="1" thickBot="1">
      <c r="D138" s="85" t="s">
        <v>57</v>
      </c>
      <c r="E138" s="86" t="e">
        <f>COUNTIFS(要望障害一覧!$G:$G,$E$15,要望障害一覧!$K:$K,"&lt;&gt;"&amp;$H$14,要望障害一覧!$J:$J,"無償",要望障害一覧!#REF!,"&lt;&gt;")</f>
        <v>#REF!</v>
      </c>
      <c r="F138" s="87" t="e">
        <f>COUNTIFS(要望障害一覧!$G:$G,$E$15,要望障害一覧!$K:$K,$F$136,要望障害一覧!$J:$J,"無償",要望障害一覧!#REF!,"&lt;&gt;")</f>
        <v>#REF!</v>
      </c>
      <c r="G138" s="70" t="e">
        <f>COUNTIFS(要望障害一覧!$G:$G,$E$15,要望障害一覧!$K:$K,$G$136,要望障害一覧!$J:$J,"無償",要望障害一覧!#REF!,"&lt;&gt;")</f>
        <v>#REF!</v>
      </c>
      <c r="H138" s="70" t="e">
        <f>COUNTIFS(要望障害一覧!$G:$G,$E$15,要望障害一覧!$K:$K,$H$136,要望障害一覧!$J:$J,"無償",要望障害一覧!#REF!,"&lt;&gt;")</f>
        <v>#REF!</v>
      </c>
      <c r="I138" s="70" t="e">
        <f>COUNTIFS(要望障害一覧!$G:$G,$E$15,要望障害一覧!$K:$K,"原因判明",要望障害一覧!$J:$J,"無償",要望障害一覧!#REF!,"&lt;&gt;")+COUNTIFS(要望障害一覧!$G:$G,$E$15,要望障害一覧!$K:$K,"対処方法決定",要望障害一覧!$J:$J,"無償",要望障害一覧!#REF!,"&lt;&gt;")</f>
        <v>#REF!</v>
      </c>
      <c r="J138" s="70" t="e">
        <f>COUNTIFS(要望障害一覧!$G:$G,$E$15,要望障害一覧!$K:$K,$J$136,要望障害一覧!$J:$J,"無償",要望障害一覧!#REF!,"&lt;&gt;")</f>
        <v>#REF!</v>
      </c>
      <c r="K138" s="70" t="e">
        <f>COUNTIFS(要望障害一覧!$G:$G,$E$15,要望障害一覧!$K:$K,$K$136,要望障害一覧!$J:$J,"無償",要望障害一覧!#REF!,"&lt;&gt;")</f>
        <v>#REF!</v>
      </c>
      <c r="L138" s="70" t="e">
        <f>COUNTIFS(要望障害一覧!$G:$G,$E$15,要望障害一覧!$K:$K,$L$136,要望障害一覧!$J:$J,"無償",要望障害一覧!#REF!,"&lt;&gt;")</f>
        <v>#REF!</v>
      </c>
      <c r="M138" s="70" t="e">
        <f>COUNTIFS(要望障害一覧!$G:$G,$E$15,要望障害一覧!$K:$K,$M$136,要望障害一覧!$J:$J,"無償",要望障害一覧!#REF!,"&lt;&gt;")</f>
        <v>#REF!</v>
      </c>
    </row>
    <row r="139" spans="2:16" s="49" customFormat="1" ht="21.95" customHeight="1" thickTop="1">
      <c r="D139" s="79" t="s">
        <v>19</v>
      </c>
      <c r="E139" s="80" t="e">
        <f>SUM(E137:E138)</f>
        <v>#REF!</v>
      </c>
      <c r="F139" s="81" t="e">
        <f>SUM(F137:F138)</f>
        <v>#REF!</v>
      </c>
      <c r="G139" s="82" t="e">
        <f>SUM(G137:G138)</f>
        <v>#REF!</v>
      </c>
      <c r="H139" s="82" t="e">
        <f t="shared" ref="H139:M139" si="2">SUM(H137:H138)</f>
        <v>#REF!</v>
      </c>
      <c r="I139" s="82" t="e">
        <f t="shared" si="2"/>
        <v>#REF!</v>
      </c>
      <c r="J139" s="82" t="e">
        <f t="shared" si="2"/>
        <v>#REF!</v>
      </c>
      <c r="K139" s="82" t="e">
        <f t="shared" si="2"/>
        <v>#REF!</v>
      </c>
      <c r="L139" s="82" t="e">
        <f t="shared" si="2"/>
        <v>#REF!</v>
      </c>
      <c r="M139" s="82" t="e">
        <f t="shared" si="2"/>
        <v>#REF!</v>
      </c>
    </row>
    <row r="140" spans="2:16" s="49" customFormat="1" ht="21.95" customHeight="1">
      <c r="D140" s="109" t="s">
        <v>247</v>
      </c>
      <c r="E140" s="109">
        <v>20</v>
      </c>
      <c r="F140" s="109">
        <v>4</v>
      </c>
      <c r="G140" s="66">
        <v>0</v>
      </c>
      <c r="H140" s="66">
        <v>1</v>
      </c>
      <c r="I140" s="66">
        <v>10</v>
      </c>
      <c r="J140" s="66">
        <v>0</v>
      </c>
      <c r="K140" s="66">
        <v>1</v>
      </c>
      <c r="L140" s="66">
        <v>2</v>
      </c>
      <c r="M140" s="109">
        <v>2</v>
      </c>
    </row>
    <row r="141" spans="2:16" s="49" customFormat="1" ht="21.95" customHeight="1">
      <c r="D141" s="88"/>
      <c r="E141" s="110" t="e">
        <f t="shared" ref="E141:M141" si="3">E139-E140</f>
        <v>#REF!</v>
      </c>
      <c r="F141" s="110" t="e">
        <f t="shared" si="3"/>
        <v>#REF!</v>
      </c>
      <c r="G141" s="110" t="e">
        <f t="shared" si="3"/>
        <v>#REF!</v>
      </c>
      <c r="H141" s="110" t="e">
        <f t="shared" si="3"/>
        <v>#REF!</v>
      </c>
      <c r="I141" s="110" t="e">
        <f t="shared" si="3"/>
        <v>#REF!</v>
      </c>
      <c r="J141" s="110" t="e">
        <f t="shared" si="3"/>
        <v>#REF!</v>
      </c>
      <c r="K141" s="110" t="e">
        <f t="shared" si="3"/>
        <v>#REF!</v>
      </c>
      <c r="L141" s="110" t="e">
        <f t="shared" si="3"/>
        <v>#REF!</v>
      </c>
      <c r="M141" s="110" t="e">
        <f t="shared" si="3"/>
        <v>#REF!</v>
      </c>
      <c r="N141" s="88"/>
      <c r="O141" s="88"/>
      <c r="P141" s="88"/>
    </row>
    <row r="142" spans="2:16" s="49" customFormat="1" ht="21.95" customHeight="1">
      <c r="D142" s="88"/>
      <c r="E142" s="88"/>
      <c r="F142" s="88"/>
      <c r="G142" s="88"/>
      <c r="H142" s="88"/>
      <c r="I142" s="88"/>
      <c r="J142" s="88"/>
      <c r="K142" s="88"/>
      <c r="M142" s="88"/>
      <c r="N142" s="88"/>
      <c r="O142" s="88"/>
      <c r="P142" s="88"/>
    </row>
    <row r="143" spans="2:16" s="49" customFormat="1" ht="21.95" hidden="1" customHeight="1" outlineLevel="1">
      <c r="E143" s="50" t="s">
        <v>61</v>
      </c>
      <c r="F143" s="63" t="s">
        <v>24</v>
      </c>
      <c r="G143" s="36" t="s">
        <v>70</v>
      </c>
      <c r="H143" s="36" t="s">
        <v>24</v>
      </c>
    </row>
    <row r="144" spans="2:16" s="49" customFormat="1" ht="21.95" hidden="1" customHeight="1" outlineLevel="1">
      <c r="E144" s="36"/>
      <c r="F144" s="36" t="s">
        <v>54</v>
      </c>
      <c r="G144" s="36" t="s">
        <v>70</v>
      </c>
      <c r="H144" s="36" t="s">
        <v>76</v>
      </c>
    </row>
    <row r="145" spans="3:16" s="49" customFormat="1" ht="21.95" hidden="1" customHeight="1" outlineLevel="1">
      <c r="E145" s="36"/>
      <c r="F145" s="36" t="s">
        <v>37</v>
      </c>
      <c r="G145" s="36" t="s">
        <v>70</v>
      </c>
      <c r="H145" s="36" t="s">
        <v>43</v>
      </c>
    </row>
    <row r="146" spans="3:16" s="49" customFormat="1" ht="21.95" hidden="1" customHeight="1" outlineLevel="1">
      <c r="E146" s="36"/>
      <c r="F146" s="103" t="s">
        <v>59</v>
      </c>
      <c r="G146" s="36" t="s">
        <v>70</v>
      </c>
      <c r="H146" s="36" t="s">
        <v>71</v>
      </c>
    </row>
    <row r="147" spans="3:16" s="49" customFormat="1" ht="21.95" hidden="1" customHeight="1" outlineLevel="1">
      <c r="E147" s="36"/>
      <c r="F147" s="36" t="s">
        <v>35</v>
      </c>
      <c r="G147" s="36" t="s">
        <v>86</v>
      </c>
      <c r="H147" s="36" t="s">
        <v>73</v>
      </c>
    </row>
    <row r="148" spans="3:16" s="49" customFormat="1" ht="21.95" hidden="1" customHeight="1" outlineLevel="1">
      <c r="E148" s="36"/>
      <c r="F148" s="36" t="s">
        <v>38</v>
      </c>
      <c r="G148" s="36" t="s">
        <v>86</v>
      </c>
      <c r="H148" s="36" t="s">
        <v>64</v>
      </c>
    </row>
    <row r="149" spans="3:16" s="49" customFormat="1" ht="21.95" hidden="1" customHeight="1" outlineLevel="1">
      <c r="E149" s="36"/>
      <c r="F149" s="36" t="s">
        <v>36</v>
      </c>
      <c r="G149" s="36" t="s">
        <v>85</v>
      </c>
      <c r="H149" s="36" t="s">
        <v>65</v>
      </c>
    </row>
    <row r="150" spans="3:16" s="49" customFormat="1" ht="21.95" hidden="1" customHeight="1" outlineLevel="1">
      <c r="E150" s="36"/>
      <c r="F150" s="36" t="s">
        <v>55</v>
      </c>
      <c r="G150" s="36" t="s">
        <v>146</v>
      </c>
      <c r="H150" s="36" t="s">
        <v>72</v>
      </c>
    </row>
    <row r="151" spans="3:16" s="49" customFormat="1" ht="21.95" hidden="1" customHeight="1" outlineLevel="1">
      <c r="D151" s="88"/>
      <c r="E151" s="88"/>
      <c r="F151" s="88"/>
      <c r="G151" s="88"/>
      <c r="H151" s="88"/>
      <c r="I151" s="88"/>
      <c r="J151" s="88"/>
      <c r="M151" s="88"/>
      <c r="N151" s="88"/>
      <c r="O151" s="88"/>
      <c r="P151" s="88"/>
    </row>
    <row r="152" spans="3:16" hidden="1" outlineLevel="1"/>
    <row r="153" spans="3:16" s="49" customFormat="1" ht="21.95" hidden="1" customHeight="1" outlineLevel="1">
      <c r="C153" s="100" t="s">
        <v>147</v>
      </c>
    </row>
    <row r="154" spans="3:16" s="49" customFormat="1" ht="21.95" hidden="1" customHeight="1" outlineLevel="1"/>
    <row r="155" spans="3:16" s="49" customFormat="1" ht="21.95" hidden="1" customHeight="1" outlineLevel="1">
      <c r="D155" s="89" t="s">
        <v>148</v>
      </c>
    </row>
    <row r="156" spans="3:16" s="49" customFormat="1" ht="21.95" hidden="1" customHeight="1" outlineLevel="1"/>
    <row r="157" spans="3:16" s="49" customFormat="1" ht="21.95" hidden="1" customHeight="1" outlineLevel="1">
      <c r="E157" s="102">
        <v>83</v>
      </c>
      <c r="F157" s="49" t="s">
        <v>149</v>
      </c>
      <c r="L157" s="49" t="s">
        <v>68</v>
      </c>
    </row>
    <row r="158" spans="3:16" s="49" customFormat="1" ht="21.95" hidden="1" customHeight="1" outlineLevel="1">
      <c r="E158" s="102">
        <v>190</v>
      </c>
      <c r="F158" s="49" t="s">
        <v>150</v>
      </c>
      <c r="L158" s="49" t="s">
        <v>68</v>
      </c>
    </row>
    <row r="159" spans="3:16" s="49" customFormat="1" ht="21.95" hidden="1" customHeight="1" outlineLevel="1"/>
    <row r="160" spans="3:16" s="49" customFormat="1" ht="21.95" hidden="1" customHeight="1" outlineLevel="1">
      <c r="D160" s="89" t="s">
        <v>151</v>
      </c>
    </row>
    <row r="161" spans="4:6" s="49" customFormat="1" ht="21.95" hidden="1" customHeight="1" outlineLevel="1"/>
    <row r="162" spans="4:6" s="49" customFormat="1" ht="21.95" hidden="1" customHeight="1" outlineLevel="1">
      <c r="E162" s="102">
        <v>35</v>
      </c>
      <c r="F162" s="49" t="s">
        <v>152</v>
      </c>
    </row>
    <row r="163" spans="4:6" s="49" customFormat="1" ht="21.95" hidden="1" customHeight="1" outlineLevel="1">
      <c r="E163" s="102">
        <v>120</v>
      </c>
      <c r="F163" s="49" t="s">
        <v>153</v>
      </c>
    </row>
    <row r="164" spans="4:6" s="49" customFormat="1" ht="21.95" hidden="1" customHeight="1" outlineLevel="1">
      <c r="E164" s="102">
        <v>125</v>
      </c>
      <c r="F164" s="49" t="s">
        <v>154</v>
      </c>
    </row>
    <row r="165" spans="4:6" s="49" customFormat="1" ht="21.95" hidden="1" customHeight="1" outlineLevel="1">
      <c r="E165" s="102">
        <v>188</v>
      </c>
      <c r="F165" s="49" t="s">
        <v>155</v>
      </c>
    </row>
    <row r="166" spans="4:6" s="49" customFormat="1" ht="21.95" hidden="1" customHeight="1" outlineLevel="1">
      <c r="E166" s="102">
        <v>205</v>
      </c>
      <c r="F166" s="49" t="s">
        <v>156</v>
      </c>
    </row>
    <row r="167" spans="4:6" s="49" customFormat="1" ht="21.95" hidden="1" customHeight="1" outlineLevel="1">
      <c r="E167" s="102">
        <v>210</v>
      </c>
      <c r="F167" s="49" t="s">
        <v>157</v>
      </c>
    </row>
    <row r="168" spans="4:6" s="49" customFormat="1" ht="21.95" hidden="1" customHeight="1" outlineLevel="1"/>
    <row r="169" spans="4:6" s="49" customFormat="1" ht="21.75" hidden="1" customHeight="1" outlineLevel="1">
      <c r="D169" s="89" t="s">
        <v>158</v>
      </c>
    </row>
    <row r="170" spans="4:6" s="49" customFormat="1" ht="21.95" hidden="1" customHeight="1" outlineLevel="1"/>
    <row r="171" spans="4:6" s="49" customFormat="1" ht="21.95" hidden="1" customHeight="1" outlineLevel="1">
      <c r="E171" s="102">
        <v>5</v>
      </c>
      <c r="F171" s="49" t="s">
        <v>159</v>
      </c>
    </row>
    <row r="172" spans="4:6" s="49" customFormat="1" ht="21.95" hidden="1" customHeight="1" outlineLevel="1"/>
    <row r="173" spans="4:6" s="49" customFormat="1" ht="21.95" hidden="1" customHeight="1" outlineLevel="1"/>
    <row r="174" spans="4:6" s="49" customFormat="1" ht="21.95" hidden="1" customHeight="1" outlineLevel="1">
      <c r="D174" s="89" t="s">
        <v>160</v>
      </c>
    </row>
    <row r="175" spans="4:6" s="49" customFormat="1" ht="21.95" hidden="1" customHeight="1" outlineLevel="1"/>
    <row r="176" spans="4:6" s="49" customFormat="1" ht="21.95" hidden="1" customHeight="1" outlineLevel="1">
      <c r="E176" s="102">
        <v>1</v>
      </c>
      <c r="F176" s="49" t="s">
        <v>161</v>
      </c>
    </row>
    <row r="177" spans="3:6" s="49" customFormat="1" ht="21.95" hidden="1" customHeight="1" outlineLevel="1">
      <c r="E177" s="102"/>
      <c r="F177" s="49" t="s">
        <v>162</v>
      </c>
    </row>
    <row r="178" spans="3:6" s="49" customFormat="1" ht="21.95" hidden="1" customHeight="1" outlineLevel="1">
      <c r="E178" s="102"/>
      <c r="F178" s="49" t="s">
        <v>163</v>
      </c>
    </row>
    <row r="179" spans="3:6" s="49" customFormat="1" ht="21.95" hidden="1" customHeight="1" outlineLevel="1"/>
    <row r="180" spans="3:6" s="49" customFormat="1" ht="21.95" hidden="1" customHeight="1" outlineLevel="1">
      <c r="E180" s="102">
        <v>16</v>
      </c>
      <c r="F180" s="49" t="s">
        <v>164</v>
      </c>
    </row>
    <row r="181" spans="3:6" s="49" customFormat="1" ht="21.95" hidden="1" customHeight="1" outlineLevel="1">
      <c r="F181" s="49" t="s">
        <v>165</v>
      </c>
    </row>
    <row r="182" spans="3:6" s="49" customFormat="1" ht="21.95" hidden="1" customHeight="1" outlineLevel="1">
      <c r="F182" s="49" t="s">
        <v>166</v>
      </c>
    </row>
    <row r="183" spans="3:6" s="49" customFormat="1" ht="21.95" hidden="1" customHeight="1" outlineLevel="1">
      <c r="F183" s="49" t="s">
        <v>167</v>
      </c>
    </row>
    <row r="184" spans="3:6" s="49" customFormat="1" ht="21.95" hidden="1" customHeight="1" outlineLevel="1"/>
    <row r="185" spans="3:6" s="49" customFormat="1" ht="21.95" hidden="1" customHeight="1" outlineLevel="1">
      <c r="D185" s="89" t="s">
        <v>168</v>
      </c>
    </row>
    <row r="186" spans="3:6" s="49" customFormat="1" ht="21.95" hidden="1" customHeight="1" outlineLevel="1"/>
    <row r="187" spans="3:6" s="49" customFormat="1" ht="21.95" hidden="1" customHeight="1" outlineLevel="1">
      <c r="E187" s="102">
        <v>26</v>
      </c>
      <c r="F187" s="49" t="s">
        <v>169</v>
      </c>
    </row>
    <row r="188" spans="3:6" s="49" customFormat="1" ht="21.95" hidden="1" customHeight="1" outlineLevel="1"/>
    <row r="189" spans="3:6" s="49" customFormat="1" ht="21.95" hidden="1" customHeight="1" outlineLevel="1"/>
    <row r="190" spans="3:6" s="49" customFormat="1" ht="21.95" hidden="1" customHeight="1" outlineLevel="1"/>
    <row r="191" spans="3:6" s="49" customFormat="1" ht="21.95" hidden="1" customHeight="1" outlineLevel="1">
      <c r="C191" s="100" t="s">
        <v>170</v>
      </c>
    </row>
    <row r="192" spans="3:6" s="49" customFormat="1" ht="21.95" hidden="1" customHeight="1" outlineLevel="1"/>
    <row r="193" spans="4:12" s="49" customFormat="1" ht="21.95" hidden="1" customHeight="1" outlineLevel="1">
      <c r="D193" s="89" t="s">
        <v>171</v>
      </c>
    </row>
    <row r="194" spans="4:12" s="49" customFormat="1" ht="21.95" hidden="1" customHeight="1" outlineLevel="1"/>
    <row r="195" spans="4:12" s="49" customFormat="1" ht="21.95" hidden="1" customHeight="1" outlineLevel="1">
      <c r="E195" s="102">
        <v>161</v>
      </c>
      <c r="F195" s="49" t="s">
        <v>172</v>
      </c>
      <c r="L195" s="104" t="s">
        <v>173</v>
      </c>
    </row>
    <row r="196" spans="4:12" s="49" customFormat="1" ht="21.95" hidden="1" customHeight="1" outlineLevel="1"/>
    <row r="197" spans="4:12" s="49" customFormat="1" ht="21.95" hidden="1" customHeight="1" outlineLevel="1">
      <c r="D197" s="89" t="s">
        <v>174</v>
      </c>
    </row>
    <row r="198" spans="4:12" s="49" customFormat="1" ht="21.95" hidden="1" customHeight="1" outlineLevel="1"/>
    <row r="199" spans="4:12" s="49" customFormat="1" ht="21.95" hidden="1" customHeight="1" outlineLevel="1">
      <c r="E199" s="102">
        <v>67</v>
      </c>
      <c r="F199" s="49" t="s">
        <v>175</v>
      </c>
    </row>
    <row r="200" spans="4:12" s="49" customFormat="1" ht="21.95" hidden="1" customHeight="1" outlineLevel="1">
      <c r="E200" s="102">
        <v>134</v>
      </c>
      <c r="F200" s="49" t="s">
        <v>176</v>
      </c>
    </row>
    <row r="201" spans="4:12" s="49" customFormat="1" ht="21.95" hidden="1" customHeight="1" outlineLevel="1">
      <c r="E201" s="102">
        <v>175</v>
      </c>
      <c r="F201" s="49" t="s">
        <v>177</v>
      </c>
    </row>
    <row r="202" spans="4:12" s="49" customFormat="1" ht="21.95" hidden="1" customHeight="1" outlineLevel="1">
      <c r="E202" s="102">
        <v>211</v>
      </c>
      <c r="F202" s="49" t="s">
        <v>178</v>
      </c>
    </row>
    <row r="203" spans="4:12" s="49" customFormat="1" ht="21.95" hidden="1" customHeight="1" outlineLevel="1">
      <c r="D203" s="88"/>
    </row>
    <row r="204" spans="4:12" s="49" customFormat="1" ht="21.95" hidden="1" customHeight="1" outlineLevel="1">
      <c r="D204" s="89" t="s">
        <v>179</v>
      </c>
    </row>
    <row r="205" spans="4:12" s="49" customFormat="1" ht="21.95" hidden="1" customHeight="1" outlineLevel="1"/>
    <row r="206" spans="4:12" s="49" customFormat="1" ht="21.95" hidden="1" customHeight="1" outlineLevel="1">
      <c r="E206" s="49" t="s">
        <v>180</v>
      </c>
      <c r="F206" s="49" t="s">
        <v>181</v>
      </c>
    </row>
    <row r="207" spans="4:12" s="49" customFormat="1" ht="21.95" hidden="1" customHeight="1" outlineLevel="1">
      <c r="E207" s="49" t="s">
        <v>182</v>
      </c>
      <c r="F207" s="49" t="s">
        <v>183</v>
      </c>
    </row>
    <row r="208" spans="4:12" s="49" customFormat="1" ht="21.95" hidden="1" customHeight="1" outlineLevel="1">
      <c r="E208" s="49" t="s">
        <v>184</v>
      </c>
      <c r="F208" s="49" t="s">
        <v>185</v>
      </c>
    </row>
    <row r="209" spans="2:16" s="49" customFormat="1" ht="21.95" hidden="1" customHeight="1" outlineLevel="1"/>
    <row r="210" spans="2:16" s="49" customFormat="1" ht="21.95" hidden="1" customHeight="1" outlineLevel="1"/>
    <row r="211" spans="2:16" s="49" customFormat="1" ht="21.95" hidden="1" customHeight="1" outlineLevel="1">
      <c r="H211" s="88"/>
      <c r="I211" s="88"/>
      <c r="J211" s="88"/>
      <c r="K211" s="88"/>
      <c r="M211" s="88"/>
      <c r="N211" s="88"/>
      <c r="O211" s="88"/>
      <c r="P211" s="88"/>
    </row>
    <row r="212" spans="2:16" s="49" customFormat="1" ht="21.95" hidden="1" customHeight="1" outlineLevel="1">
      <c r="H212" s="88"/>
      <c r="I212" s="88"/>
      <c r="J212" s="88"/>
      <c r="K212" s="88"/>
      <c r="M212" s="88"/>
      <c r="N212" s="88"/>
      <c r="O212" s="88"/>
      <c r="P212" s="88"/>
    </row>
    <row r="213" spans="2:16" s="49" customFormat="1" ht="21.95" hidden="1" customHeight="1" outlineLevel="1">
      <c r="H213" s="88"/>
      <c r="I213" s="88"/>
      <c r="J213" s="88"/>
      <c r="K213" s="88"/>
      <c r="M213" s="88"/>
      <c r="N213" s="88"/>
      <c r="O213" s="88"/>
      <c r="P213" s="88"/>
    </row>
    <row r="214" spans="2:16" s="49" customFormat="1" ht="21.95" hidden="1" customHeight="1" outlineLevel="1">
      <c r="H214" s="88"/>
      <c r="I214" s="88"/>
      <c r="J214" s="88"/>
      <c r="K214" s="88"/>
      <c r="M214" s="88"/>
      <c r="N214" s="88"/>
      <c r="O214" s="88"/>
      <c r="P214" s="88"/>
    </row>
    <row r="215" spans="2:16" s="49" customFormat="1" ht="21.95" hidden="1" customHeight="1" outlineLevel="1">
      <c r="H215" s="88"/>
      <c r="I215" s="88"/>
      <c r="J215" s="88"/>
      <c r="K215" s="88"/>
      <c r="M215" s="88"/>
      <c r="N215" s="88"/>
      <c r="O215" s="88"/>
      <c r="P215" s="88"/>
    </row>
    <row r="216" spans="2:16" s="49" customFormat="1" ht="21.95" hidden="1" customHeight="1" outlineLevel="1">
      <c r="H216" s="88"/>
      <c r="I216" s="88"/>
      <c r="J216" s="88"/>
      <c r="K216" s="88"/>
      <c r="M216" s="88"/>
      <c r="N216" s="88"/>
      <c r="O216" s="88"/>
      <c r="P216" s="88"/>
    </row>
    <row r="217" spans="2:16" s="49" customFormat="1" ht="21.95" hidden="1" customHeight="1" outlineLevel="1">
      <c r="H217" s="88"/>
      <c r="I217" s="88"/>
      <c r="J217" s="88"/>
      <c r="K217" s="88"/>
      <c r="M217" s="88"/>
      <c r="N217" s="88"/>
      <c r="O217" s="88"/>
      <c r="P217" s="88"/>
    </row>
    <row r="218" spans="2:16" s="49" customFormat="1" ht="21.95" hidden="1" customHeight="1" outlineLevel="1">
      <c r="H218" s="88"/>
      <c r="I218" s="88"/>
      <c r="J218" s="88"/>
      <c r="K218" s="88"/>
      <c r="M218" s="88"/>
      <c r="N218" s="88"/>
      <c r="O218" s="88"/>
      <c r="P218" s="88"/>
    </row>
    <row r="219" spans="2:16" s="49" customFormat="1" ht="21.95" hidden="1" customHeight="1" outlineLevel="1">
      <c r="H219" s="88"/>
      <c r="I219" s="88"/>
      <c r="J219" s="88"/>
      <c r="K219" s="88"/>
      <c r="M219" s="88"/>
      <c r="N219" s="88"/>
      <c r="O219" s="88"/>
      <c r="P219" s="88"/>
    </row>
    <row r="220" spans="2:16" s="49" customFormat="1" ht="21.95" hidden="1" customHeight="1" outlineLevel="1">
      <c r="H220" s="88"/>
      <c r="I220" s="88"/>
      <c r="J220" s="88"/>
      <c r="K220" s="88"/>
      <c r="M220" s="88"/>
      <c r="N220" s="88"/>
      <c r="O220" s="88"/>
      <c r="P220" s="88"/>
    </row>
    <row r="221" spans="2:16" s="49" customFormat="1" ht="21.95" hidden="1" customHeight="1" outlineLevel="1"/>
    <row r="222" spans="2:16" s="49" customFormat="1" ht="21.95" customHeight="1" collapsed="1">
      <c r="B222" s="105" t="s">
        <v>186</v>
      </c>
    </row>
    <row r="223" spans="2:16" s="49" customFormat="1" ht="21.95" customHeight="1"/>
    <row r="224" spans="2:16" s="49" customFormat="1" ht="21.95" customHeight="1" thickBot="1">
      <c r="D224" s="75"/>
      <c r="E224" s="76" t="s">
        <v>17</v>
      </c>
      <c r="F224" s="77" t="s">
        <v>24</v>
      </c>
      <c r="G224" s="78" t="s">
        <v>54</v>
      </c>
      <c r="H224" s="78" t="s">
        <v>37</v>
      </c>
      <c r="I224" s="78" t="s">
        <v>60</v>
      </c>
      <c r="J224" s="78" t="s">
        <v>35</v>
      </c>
      <c r="K224" s="78" t="s">
        <v>53</v>
      </c>
      <c r="L224" s="78" t="s">
        <v>36</v>
      </c>
      <c r="M224" s="78" t="s">
        <v>55</v>
      </c>
    </row>
    <row r="225" spans="3:16" s="49" customFormat="1" ht="21.95" customHeight="1" thickTop="1">
      <c r="D225" s="79" t="s">
        <v>56</v>
      </c>
      <c r="E225" s="80" t="e">
        <f>COUNTIFS(要望障害一覧!$G:$G,$E$20,要望障害一覧!$K:$K,"&lt;&gt;"&amp;$H$14,要望障害一覧!#REF!,"&lt;&gt;")</f>
        <v>#REF!</v>
      </c>
      <c r="F225" s="81" t="e">
        <f>COUNTIFS(要望障害一覧!$G:$G,$E$20,要望障害一覧!$K:$K,$F$224,要望障害一覧!#REF!,"&lt;&gt;")</f>
        <v>#REF!</v>
      </c>
      <c r="G225" s="81" t="e">
        <f>COUNTIFS(要望障害一覧!$G:$G,$E$20,要望障害一覧!$K:$K,$G$224,要望障害一覧!#REF!,"&lt;&gt;")</f>
        <v>#REF!</v>
      </c>
      <c r="H225" s="82" t="e">
        <f>COUNTIFS(要望障害一覧!$G:$G,$E$20,要望障害一覧!$K:$K,$H$224,要望障害一覧!#REF!,"&lt;&gt;")</f>
        <v>#REF!</v>
      </c>
      <c r="I225" s="82" t="e">
        <f>COUNTIFS(要望障害一覧!$G:$G,$E$20,要望障害一覧!$K:$K,"原因判明",要望障害一覧!#REF!,"&lt;&gt;")+COUNTIFS(要望障害一覧!$G:$G,$E$20,要望障害一覧!$K:$K,"対処方法決定",要望障害一覧!#REF!,"&lt;&gt;")</f>
        <v>#REF!</v>
      </c>
      <c r="J225" s="82" t="e">
        <f>COUNTIFS(要望障害一覧!$G:$G,$E$20,要望障害一覧!$K:$K,$J$224,要望障害一覧!#REF!,"&lt;&gt;")</f>
        <v>#REF!</v>
      </c>
      <c r="K225" s="82" t="e">
        <f>COUNTIFS(要望障害一覧!$G:$G,$E$20,要望障害一覧!$K:$K,$K$224,要望障害一覧!#REF!,"&lt;&gt;")</f>
        <v>#REF!</v>
      </c>
      <c r="L225" s="82" t="e">
        <f>COUNTIFS(要望障害一覧!$G:$G,$E$20,要望障害一覧!$K:$K,$L$224,要望障害一覧!#REF!,"&lt;&gt;")</f>
        <v>#REF!</v>
      </c>
      <c r="M225" s="82" t="e">
        <f>COUNTIFS(要望障害一覧!$G:$G,$E$20,要望障害一覧!$K:$K,$M$224,要望障害一覧!#REF!,"&lt;&gt;")</f>
        <v>#REF!</v>
      </c>
    </row>
    <row r="226" spans="3:16" s="49" customFormat="1" ht="21.95" customHeight="1" thickBot="1">
      <c r="D226" s="85" t="s">
        <v>57</v>
      </c>
      <c r="E226" s="86" t="e">
        <f>COUNTIFS(要望障害一覧!$G:$G,$E$20,要望障害一覧!$K:$K,"&lt;&gt;"&amp;$H$14,要望障害一覧!#REF!,"&lt;&gt;")</f>
        <v>#REF!</v>
      </c>
      <c r="F226" s="87" t="e">
        <f>COUNTIFS(要望障害一覧!$G:$G,$E$20,要望障害一覧!$K:$K,$F$224,要望障害一覧!#REF!,"&lt;&gt;")</f>
        <v>#REF!</v>
      </c>
      <c r="G226" s="87" t="e">
        <f>COUNTIFS(要望障害一覧!$G:$G,$E$20,要望障害一覧!$K:$K,$G$224,要望障害一覧!#REF!,"&lt;&gt;")</f>
        <v>#REF!</v>
      </c>
      <c r="H226" s="70" t="e">
        <f>COUNTIFS(要望障害一覧!$G:$G,$E$20,要望障害一覧!$K:$K,$H$224,要望障害一覧!#REF!,"&lt;&gt;")</f>
        <v>#REF!</v>
      </c>
      <c r="I226" s="70" t="e">
        <f>COUNTIFS(要望障害一覧!$G:$G,$E$20,要望障害一覧!$K:$K,"原因判明",要望障害一覧!#REF!,"&lt;&gt;")+COUNTIFS(要望障害一覧!$G:$G,$E$20,要望障害一覧!$K:$K,"対処方法決定",要望障害一覧!#REF!,"&lt;&gt;")</f>
        <v>#REF!</v>
      </c>
      <c r="J226" s="70" t="e">
        <f>COUNTIFS(要望障害一覧!$G:$G,$E$20,要望障害一覧!$K:$K,$J$224,要望障害一覧!#REF!,"&lt;&gt;")</f>
        <v>#REF!</v>
      </c>
      <c r="K226" s="70" t="e">
        <f>COUNTIFS(要望障害一覧!$G:$G,$E$20,要望障害一覧!$K:$K,$K$224,要望障害一覧!#REF!,"&lt;&gt;")</f>
        <v>#REF!</v>
      </c>
      <c r="L226" s="70" t="e">
        <f>COUNTIFS(要望障害一覧!$G:$G,$E$20,要望障害一覧!$K:$K,$L$224,要望障害一覧!#REF!,"&lt;&gt;")</f>
        <v>#REF!</v>
      </c>
      <c r="M226" s="70" t="e">
        <f>COUNTIFS(要望障害一覧!$G:$G,$E$20,要望障害一覧!$K:$K,$M$224,要望障害一覧!#REF!,"&lt;&gt;")</f>
        <v>#REF!</v>
      </c>
    </row>
    <row r="227" spans="3:16" s="49" customFormat="1" ht="21.95" customHeight="1" thickTop="1">
      <c r="D227" s="79" t="s">
        <v>19</v>
      </c>
      <c r="E227" s="80" t="e">
        <f>SUM(E225:E226)</f>
        <v>#REF!</v>
      </c>
      <c r="F227" s="81" t="e">
        <f>SUM(F225:F226)</f>
        <v>#REF!</v>
      </c>
      <c r="G227" s="81" t="e">
        <f t="shared" ref="G227:M227" si="4">SUM(G225:G226)</f>
        <v>#REF!</v>
      </c>
      <c r="H227" s="81" t="e">
        <f t="shared" si="4"/>
        <v>#REF!</v>
      </c>
      <c r="I227" s="81" t="e">
        <f t="shared" si="4"/>
        <v>#REF!</v>
      </c>
      <c r="J227" s="81" t="e">
        <f t="shared" si="4"/>
        <v>#REF!</v>
      </c>
      <c r="K227" s="81" t="e">
        <f t="shared" si="4"/>
        <v>#REF!</v>
      </c>
      <c r="L227" s="81" t="e">
        <f t="shared" si="4"/>
        <v>#REF!</v>
      </c>
      <c r="M227" s="81" t="e">
        <f t="shared" si="4"/>
        <v>#REF!</v>
      </c>
    </row>
    <row r="228" spans="3:16" s="49" customFormat="1" ht="21.95" customHeight="1">
      <c r="D228" s="109" t="s">
        <v>247</v>
      </c>
      <c r="E228" s="109">
        <v>40</v>
      </c>
      <c r="F228" s="109">
        <v>10</v>
      </c>
      <c r="G228" s="66">
        <v>6</v>
      </c>
      <c r="H228" s="66">
        <v>5</v>
      </c>
      <c r="I228" s="66">
        <v>11</v>
      </c>
      <c r="J228" s="66">
        <v>3</v>
      </c>
      <c r="K228" s="66">
        <v>1</v>
      </c>
      <c r="L228" s="66">
        <v>4</v>
      </c>
      <c r="M228" s="109">
        <v>0</v>
      </c>
    </row>
    <row r="229" spans="3:16" s="49" customFormat="1" ht="21.95" customHeight="1">
      <c r="D229" s="88"/>
      <c r="E229" s="110" t="e">
        <f t="shared" ref="E229:M229" si="5">E227-E228</f>
        <v>#REF!</v>
      </c>
      <c r="F229" s="110" t="e">
        <f t="shared" si="5"/>
        <v>#REF!</v>
      </c>
      <c r="G229" s="110" t="e">
        <f t="shared" si="5"/>
        <v>#REF!</v>
      </c>
      <c r="H229" s="110" t="e">
        <f t="shared" si="5"/>
        <v>#REF!</v>
      </c>
      <c r="I229" s="110" t="e">
        <f t="shared" si="5"/>
        <v>#REF!</v>
      </c>
      <c r="J229" s="110" t="e">
        <f t="shared" si="5"/>
        <v>#REF!</v>
      </c>
      <c r="K229" s="110" t="e">
        <f t="shared" si="5"/>
        <v>#REF!</v>
      </c>
      <c r="L229" s="110" t="e">
        <f t="shared" si="5"/>
        <v>#REF!</v>
      </c>
      <c r="M229" s="110" t="e">
        <f t="shared" si="5"/>
        <v>#REF!</v>
      </c>
      <c r="N229" s="88"/>
      <c r="O229" s="88"/>
      <c r="P229" s="88"/>
    </row>
    <row r="230" spans="3:16" s="49" customFormat="1" ht="21.95" customHeight="1">
      <c r="D230" s="104"/>
      <c r="E230" s="88"/>
      <c r="F230" s="88"/>
      <c r="G230" s="88"/>
      <c r="H230" s="88"/>
      <c r="I230" s="88"/>
      <c r="J230" s="88"/>
      <c r="K230" s="88"/>
      <c r="L230" s="88"/>
      <c r="M230" s="88"/>
    </row>
    <row r="231" spans="3:16" s="49" customFormat="1" ht="21.95" hidden="1" customHeight="1" outlineLevel="1">
      <c r="D231" s="104"/>
      <c r="E231" s="88"/>
      <c r="F231" s="88"/>
      <c r="G231" s="88"/>
      <c r="H231" s="88"/>
      <c r="I231" s="88"/>
      <c r="J231" s="88"/>
      <c r="K231" s="88"/>
      <c r="L231" s="88"/>
      <c r="M231" s="88"/>
    </row>
    <row r="232" spans="3:16" s="49" customFormat="1" ht="21.95" hidden="1" customHeight="1" outlineLevel="1">
      <c r="D232" s="88"/>
      <c r="E232" s="88"/>
      <c r="F232" s="88"/>
      <c r="G232" s="88"/>
      <c r="H232" s="88"/>
      <c r="I232" s="88"/>
      <c r="J232" s="88"/>
      <c r="K232" s="88"/>
      <c r="M232" s="88"/>
      <c r="N232" s="88"/>
      <c r="O232" s="88"/>
      <c r="P232" s="88"/>
    </row>
    <row r="233" spans="3:16" s="49" customFormat="1" ht="21.95" hidden="1" customHeight="1" outlineLevel="1">
      <c r="C233" s="100" t="s">
        <v>187</v>
      </c>
    </row>
    <row r="234" spans="3:16" s="49" customFormat="1" ht="21.95" hidden="1" customHeight="1" outlineLevel="1"/>
    <row r="235" spans="3:16" s="49" customFormat="1" ht="21.95" hidden="1" customHeight="1" outlineLevel="1">
      <c r="D235" s="89" t="s">
        <v>188</v>
      </c>
    </row>
    <row r="236" spans="3:16" s="49" customFormat="1" ht="21.95" hidden="1" customHeight="1" outlineLevel="1"/>
    <row r="237" spans="3:16" s="49" customFormat="1" ht="21.95" hidden="1" customHeight="1" outlineLevel="1">
      <c r="E237" s="102">
        <v>42</v>
      </c>
      <c r="F237" s="49" t="s">
        <v>189</v>
      </c>
      <c r="L237" s="49" t="s">
        <v>68</v>
      </c>
    </row>
    <row r="238" spans="3:16" s="49" customFormat="1" ht="21.95" hidden="1" customHeight="1" outlineLevel="1">
      <c r="E238" s="102">
        <v>118</v>
      </c>
      <c r="F238" s="49" t="s">
        <v>190</v>
      </c>
      <c r="L238" s="49" t="s">
        <v>69</v>
      </c>
    </row>
    <row r="239" spans="3:16" s="49" customFormat="1" ht="21.95" hidden="1" customHeight="1" outlineLevel="1">
      <c r="E239" s="102">
        <v>204</v>
      </c>
      <c r="F239" s="106" t="s">
        <v>191</v>
      </c>
      <c r="G239" s="36"/>
      <c r="H239" s="36"/>
      <c r="I239" s="36"/>
      <c r="J239" s="36"/>
      <c r="K239" s="36"/>
      <c r="L239" s="49" t="s">
        <v>192</v>
      </c>
    </row>
    <row r="240" spans="3:16" s="49" customFormat="1" ht="21.95" hidden="1" customHeight="1" outlineLevel="1">
      <c r="E240" s="102"/>
    </row>
    <row r="241" spans="4:6" s="49" customFormat="1" ht="21.95" hidden="1" customHeight="1" outlineLevel="1"/>
    <row r="242" spans="4:6" s="49" customFormat="1" ht="21.95" hidden="1" customHeight="1" outlineLevel="1">
      <c r="D242" s="89" t="s">
        <v>193</v>
      </c>
    </row>
    <row r="243" spans="4:6" s="49" customFormat="1" ht="21.95" hidden="1" customHeight="1" outlineLevel="1"/>
    <row r="244" spans="4:6" s="49" customFormat="1" ht="21.95" hidden="1" customHeight="1" outlineLevel="1">
      <c r="E244" s="102">
        <v>57</v>
      </c>
      <c r="F244" s="49" t="s">
        <v>194</v>
      </c>
    </row>
    <row r="245" spans="4:6" s="49" customFormat="1" ht="21.95" hidden="1" customHeight="1" outlineLevel="1">
      <c r="E245" s="102"/>
      <c r="F245" s="49" t="s">
        <v>195</v>
      </c>
    </row>
    <row r="246" spans="4:6" s="49" customFormat="1" ht="21.95" hidden="1" customHeight="1" outlineLevel="1">
      <c r="E246" s="102"/>
      <c r="F246" s="49" t="s">
        <v>196</v>
      </c>
    </row>
    <row r="247" spans="4:6" s="49" customFormat="1" ht="21.95" hidden="1" customHeight="1" outlineLevel="1">
      <c r="E247" s="102"/>
    </row>
    <row r="248" spans="4:6" s="49" customFormat="1" ht="21.95" hidden="1" customHeight="1" outlineLevel="1">
      <c r="E248" s="102">
        <v>144</v>
      </c>
      <c r="F248" s="49" t="s">
        <v>197</v>
      </c>
    </row>
    <row r="249" spans="4:6" s="49" customFormat="1" ht="21.95" hidden="1" customHeight="1" outlineLevel="1">
      <c r="E249" s="102">
        <v>191</v>
      </c>
      <c r="F249" s="49" t="s">
        <v>198</v>
      </c>
    </row>
    <row r="250" spans="4:6" s="49" customFormat="1" ht="21.95" hidden="1" customHeight="1" outlineLevel="1"/>
    <row r="251" spans="4:6" s="49" customFormat="1" ht="21.95" hidden="1" customHeight="1" outlineLevel="1">
      <c r="D251" s="89" t="s">
        <v>199</v>
      </c>
    </row>
    <row r="252" spans="4:6" s="49" customFormat="1" ht="21.95" hidden="1" customHeight="1" outlineLevel="1"/>
    <row r="253" spans="4:6" s="49" customFormat="1" ht="21.95" hidden="1" customHeight="1" outlineLevel="1">
      <c r="E253" s="102">
        <v>72</v>
      </c>
      <c r="F253" s="49" t="s">
        <v>200</v>
      </c>
    </row>
    <row r="254" spans="4:6" s="49" customFormat="1" ht="21.95" hidden="1" customHeight="1" outlineLevel="1"/>
    <row r="255" spans="4:6" s="49" customFormat="1" ht="21.95" hidden="1" customHeight="1" outlineLevel="1">
      <c r="D255" s="89" t="s">
        <v>201</v>
      </c>
    </row>
    <row r="256" spans="4:6" s="49" customFormat="1" ht="21.95" hidden="1" customHeight="1" outlineLevel="1"/>
    <row r="257" spans="4:6" s="49" customFormat="1" ht="21.95" hidden="1" customHeight="1" outlineLevel="1">
      <c r="E257" s="102">
        <v>13</v>
      </c>
      <c r="F257" s="49" t="s">
        <v>202</v>
      </c>
    </row>
    <row r="258" spans="4:6" s="49" customFormat="1" ht="21.95" hidden="1" customHeight="1" outlineLevel="1">
      <c r="E258" s="102">
        <v>43</v>
      </c>
      <c r="F258" s="49" t="s">
        <v>203</v>
      </c>
    </row>
    <row r="259" spans="4:6" s="49" customFormat="1" ht="21.95" hidden="1" customHeight="1" outlineLevel="1">
      <c r="E259" s="102">
        <v>209</v>
      </c>
      <c r="F259" s="49" t="s">
        <v>204</v>
      </c>
    </row>
    <row r="260" spans="4:6" s="49" customFormat="1" ht="21.95" hidden="1" customHeight="1" outlineLevel="1"/>
    <row r="261" spans="4:6" s="49" customFormat="1" ht="21.95" hidden="1" customHeight="1" outlineLevel="1">
      <c r="D261" s="89" t="s">
        <v>205</v>
      </c>
    </row>
    <row r="262" spans="4:6" s="49" customFormat="1" ht="21.95" hidden="1" customHeight="1" outlineLevel="1"/>
    <row r="263" spans="4:6" s="49" customFormat="1" ht="21.95" hidden="1" customHeight="1" outlineLevel="1">
      <c r="E263" s="102">
        <v>3</v>
      </c>
      <c r="F263" s="49" t="s">
        <v>206</v>
      </c>
    </row>
    <row r="264" spans="4:6" s="49" customFormat="1" ht="21.95" hidden="1" customHeight="1" outlineLevel="1">
      <c r="E264" s="102">
        <v>22</v>
      </c>
      <c r="F264" s="49" t="s">
        <v>207</v>
      </c>
    </row>
    <row r="265" spans="4:6" s="49" customFormat="1" ht="21.95" hidden="1" customHeight="1" outlineLevel="1">
      <c r="E265" s="102"/>
      <c r="F265" s="49" t="s">
        <v>208</v>
      </c>
    </row>
    <row r="266" spans="4:6" s="49" customFormat="1" ht="21.95" hidden="1" customHeight="1" outlineLevel="1"/>
    <row r="267" spans="4:6" s="49" customFormat="1" ht="21.95" hidden="1" customHeight="1" outlineLevel="1">
      <c r="D267" s="89" t="s">
        <v>209</v>
      </c>
    </row>
    <row r="268" spans="4:6" s="49" customFormat="1" ht="21.95" hidden="1" customHeight="1" outlineLevel="1"/>
    <row r="269" spans="4:6" s="49" customFormat="1" ht="21.95" hidden="1" customHeight="1" outlineLevel="1">
      <c r="E269" s="102">
        <v>59</v>
      </c>
      <c r="F269" s="49" t="s">
        <v>210</v>
      </c>
    </row>
    <row r="270" spans="4:6" s="49" customFormat="1" ht="21.95" hidden="1" customHeight="1" outlineLevel="1">
      <c r="E270" s="102">
        <v>133</v>
      </c>
      <c r="F270" s="49" t="s">
        <v>211</v>
      </c>
    </row>
    <row r="271" spans="4:6" s="49" customFormat="1" ht="21.95" hidden="1" customHeight="1" outlineLevel="1">
      <c r="E271" s="102">
        <v>156</v>
      </c>
      <c r="F271" s="49" t="s">
        <v>30</v>
      </c>
    </row>
    <row r="272" spans="4:6" s="49" customFormat="1" ht="21.95" hidden="1" customHeight="1" outlineLevel="1">
      <c r="E272" s="102">
        <v>184</v>
      </c>
      <c r="F272" s="49" t="s">
        <v>212</v>
      </c>
    </row>
    <row r="273" spans="3:16" s="49" customFormat="1" ht="21.95" hidden="1" customHeight="1" outlineLevel="1"/>
    <row r="274" spans="3:16" s="49" customFormat="1" ht="21.95" hidden="1" customHeight="1" outlineLevel="1"/>
    <row r="275" spans="3:16" s="49" customFormat="1" ht="21.95" hidden="1" customHeight="1" outlineLevel="1"/>
    <row r="276" spans="3:16" s="49" customFormat="1" ht="21.95" hidden="1" customHeight="1" outlineLevel="1"/>
    <row r="277" spans="3:16" s="49" customFormat="1" ht="21.95" hidden="1" customHeight="1" outlineLevel="1"/>
    <row r="278" spans="3:16" s="49" customFormat="1" ht="21.95" hidden="1" customHeight="1" outlineLevel="1">
      <c r="C278" s="100" t="s">
        <v>213</v>
      </c>
    </row>
    <row r="279" spans="3:16" s="49" customFormat="1" ht="21.95" hidden="1" customHeight="1" outlineLevel="1"/>
    <row r="280" spans="3:16" s="49" customFormat="1" ht="21.95" hidden="1" customHeight="1" outlineLevel="1">
      <c r="D280" s="89" t="s">
        <v>214</v>
      </c>
    </row>
    <row r="281" spans="3:16" s="49" customFormat="1" ht="21.95" hidden="1" customHeight="1" outlineLevel="1"/>
    <row r="282" spans="3:16" s="49" customFormat="1" ht="21.95" hidden="1" customHeight="1" outlineLevel="1">
      <c r="E282" s="102">
        <v>146</v>
      </c>
      <c r="F282" s="49" t="s">
        <v>215</v>
      </c>
      <c r="H282" s="88"/>
      <c r="I282" s="88"/>
      <c r="J282" s="88"/>
      <c r="K282" s="88"/>
      <c r="L282" s="49" t="s">
        <v>69</v>
      </c>
      <c r="M282" s="88"/>
      <c r="N282" s="88"/>
      <c r="O282" s="88"/>
      <c r="P282" s="88"/>
    </row>
    <row r="283" spans="3:16" s="49" customFormat="1" ht="21.95" hidden="1" customHeight="1" outlineLevel="1">
      <c r="E283" s="102"/>
      <c r="H283" s="88"/>
      <c r="I283" s="88"/>
      <c r="J283" s="88"/>
      <c r="K283" s="88"/>
      <c r="M283" s="88"/>
      <c r="N283" s="88"/>
      <c r="O283" s="88"/>
      <c r="P283" s="88"/>
    </row>
    <row r="284" spans="3:16" s="49" customFormat="1" ht="21.95" hidden="1" customHeight="1" outlineLevel="1">
      <c r="D284" s="89" t="s">
        <v>216</v>
      </c>
    </row>
    <row r="285" spans="3:16" s="49" customFormat="1" ht="21.95" hidden="1" customHeight="1" outlineLevel="1"/>
    <row r="286" spans="3:16" s="49" customFormat="1" ht="21.95" hidden="1" customHeight="1" outlineLevel="1">
      <c r="E286" s="102">
        <v>114</v>
      </c>
      <c r="F286" s="49" t="s">
        <v>217</v>
      </c>
    </row>
    <row r="287" spans="3:16" s="49" customFormat="1" ht="21.95" hidden="1" customHeight="1" outlineLevel="1">
      <c r="E287" s="102"/>
    </row>
    <row r="288" spans="3:16" s="49" customFormat="1" ht="21.95" hidden="1" customHeight="1" outlineLevel="1">
      <c r="D288" s="89" t="s">
        <v>218</v>
      </c>
    </row>
    <row r="289" spans="4:6" s="49" customFormat="1" ht="21.95" hidden="1" customHeight="1" outlineLevel="1"/>
    <row r="290" spans="4:6" s="49" customFormat="1" ht="21.95" hidden="1" customHeight="1" outlineLevel="1">
      <c r="E290" s="102">
        <v>28</v>
      </c>
      <c r="F290" s="49" t="s">
        <v>219</v>
      </c>
    </row>
    <row r="291" spans="4:6" s="49" customFormat="1" ht="21.95" hidden="1" customHeight="1" outlineLevel="1">
      <c r="E291" s="102">
        <v>32</v>
      </c>
      <c r="F291" s="49" t="s">
        <v>220</v>
      </c>
    </row>
    <row r="292" spans="4:6" s="49" customFormat="1" ht="21.95" hidden="1" customHeight="1" outlineLevel="1">
      <c r="E292" s="102">
        <v>36</v>
      </c>
      <c r="F292" s="49" t="s">
        <v>221</v>
      </c>
    </row>
    <row r="293" spans="4:6" s="49" customFormat="1" ht="21.95" hidden="1" customHeight="1" outlineLevel="1">
      <c r="E293" s="102">
        <v>60</v>
      </c>
      <c r="F293" s="49" t="s">
        <v>222</v>
      </c>
    </row>
    <row r="294" spans="4:6" s="49" customFormat="1" ht="21.95" hidden="1" customHeight="1" outlineLevel="1">
      <c r="E294" s="102">
        <v>62</v>
      </c>
      <c r="F294" s="49" t="s">
        <v>223</v>
      </c>
    </row>
    <row r="295" spans="4:6" s="49" customFormat="1" ht="21.95" hidden="1" customHeight="1" outlineLevel="1">
      <c r="E295" s="102">
        <v>88</v>
      </c>
      <c r="F295" s="49" t="s">
        <v>224</v>
      </c>
    </row>
    <row r="296" spans="4:6" s="49" customFormat="1" ht="21.95" hidden="1" customHeight="1" outlineLevel="1">
      <c r="E296" s="102">
        <v>89</v>
      </c>
      <c r="F296" s="49" t="s">
        <v>225</v>
      </c>
    </row>
    <row r="297" spans="4:6" s="49" customFormat="1" ht="21.95" hidden="1" customHeight="1" outlineLevel="1">
      <c r="E297" s="102">
        <v>113</v>
      </c>
      <c r="F297" s="49" t="s">
        <v>226</v>
      </c>
    </row>
    <row r="298" spans="4:6" s="49" customFormat="1" ht="21.95" hidden="1" customHeight="1" outlineLevel="1">
      <c r="E298" s="102">
        <v>160</v>
      </c>
      <c r="F298" s="49" t="s">
        <v>227</v>
      </c>
    </row>
    <row r="299" spans="4:6" s="49" customFormat="1" ht="21.95" hidden="1" customHeight="1" outlineLevel="1">
      <c r="E299" s="102">
        <v>206</v>
      </c>
      <c r="F299" s="49" t="s">
        <v>228</v>
      </c>
    </row>
    <row r="300" spans="4:6" s="49" customFormat="1" ht="21.95" hidden="1" customHeight="1" outlineLevel="1">
      <c r="D300" s="88"/>
    </row>
    <row r="301" spans="4:6" s="49" customFormat="1" ht="21.95" hidden="1" customHeight="1" outlineLevel="1">
      <c r="D301" s="88"/>
    </row>
    <row r="302" spans="4:6" s="49" customFormat="1" ht="21.95" hidden="1" customHeight="1" outlineLevel="1">
      <c r="D302" s="89" t="s">
        <v>229</v>
      </c>
    </row>
    <row r="303" spans="4:6" s="49" customFormat="1" ht="21.95" hidden="1" customHeight="1" outlineLevel="1"/>
    <row r="304" spans="4:6" s="49" customFormat="1" ht="21.95" hidden="1" customHeight="1" outlineLevel="1">
      <c r="E304" s="102">
        <v>27</v>
      </c>
      <c r="F304" s="49" t="s">
        <v>230</v>
      </c>
    </row>
    <row r="305" spans="4:6" s="49" customFormat="1" ht="21.95" hidden="1" customHeight="1" outlineLevel="1">
      <c r="E305" s="102">
        <v>48</v>
      </c>
      <c r="F305" s="49" t="s">
        <v>27</v>
      </c>
    </row>
    <row r="306" spans="4:6" s="49" customFormat="1" ht="21.95" hidden="1" customHeight="1" outlineLevel="1"/>
    <row r="307" spans="4:6" s="49" customFormat="1" ht="21.95" hidden="1" customHeight="1" outlineLevel="1"/>
    <row r="308" spans="4:6" s="49" customFormat="1" ht="21.95" hidden="1" customHeight="1" outlineLevel="1">
      <c r="D308" s="89" t="s">
        <v>231</v>
      </c>
    </row>
    <row r="309" spans="4:6" s="49" customFormat="1" ht="21.95" hidden="1" customHeight="1" outlineLevel="1"/>
    <row r="310" spans="4:6" s="49" customFormat="1" ht="21.95" hidden="1" customHeight="1" outlineLevel="1">
      <c r="E310" s="102">
        <v>34</v>
      </c>
      <c r="F310" s="49" t="s">
        <v>232</v>
      </c>
    </row>
    <row r="311" spans="4:6" s="49" customFormat="1" ht="21.95" hidden="1" customHeight="1" outlineLevel="1">
      <c r="E311" s="102">
        <v>115</v>
      </c>
      <c r="F311" s="49" t="s">
        <v>233</v>
      </c>
    </row>
    <row r="312" spans="4:6" s="49" customFormat="1" ht="21.95" hidden="1" customHeight="1" outlineLevel="1">
      <c r="E312" s="102">
        <v>132</v>
      </c>
      <c r="F312" s="49" t="s">
        <v>234</v>
      </c>
    </row>
    <row r="313" spans="4:6" s="49" customFormat="1" ht="21.95" hidden="1" customHeight="1" outlineLevel="1">
      <c r="E313" s="102">
        <v>212</v>
      </c>
      <c r="F313" s="49" t="s">
        <v>235</v>
      </c>
    </row>
    <row r="314" spans="4:6" s="49" customFormat="1" ht="21.95" hidden="1" customHeight="1" outlineLevel="1"/>
    <row r="315" spans="4:6" s="49" customFormat="1" ht="21.95" hidden="1" customHeight="1" outlineLevel="1"/>
    <row r="316" spans="4:6" s="49" customFormat="1" ht="21.95" hidden="1" customHeight="1" outlineLevel="1">
      <c r="D316" s="89" t="s">
        <v>236</v>
      </c>
    </row>
    <row r="317" spans="4:6" s="49" customFormat="1" ht="21.95" hidden="1" customHeight="1" outlineLevel="1"/>
    <row r="318" spans="4:6" s="49" customFormat="1" ht="21.95" hidden="1" customHeight="1" outlineLevel="1">
      <c r="E318" s="102">
        <v>25</v>
      </c>
      <c r="F318" s="49" t="s">
        <v>237</v>
      </c>
    </row>
    <row r="319" spans="4:6" s="49" customFormat="1" ht="21.95" hidden="1" customHeight="1" outlineLevel="1">
      <c r="F319" s="49" t="s">
        <v>238</v>
      </c>
    </row>
    <row r="320" spans="4:6" s="49" customFormat="1" ht="21.95" hidden="1" customHeight="1" outlineLevel="1">
      <c r="E320" s="102">
        <v>86</v>
      </c>
      <c r="F320" s="49" t="s">
        <v>239</v>
      </c>
    </row>
    <row r="321" spans="5:13" s="49" customFormat="1" ht="21.95" hidden="1" customHeight="1" outlineLevel="1">
      <c r="E321" s="102"/>
      <c r="F321" s="49" t="s">
        <v>240</v>
      </c>
    </row>
    <row r="322" spans="5:13" s="49" customFormat="1" ht="21.95" hidden="1" customHeight="1" outlineLevel="1">
      <c r="E322" s="102">
        <v>153</v>
      </c>
      <c r="F322" s="49" t="s">
        <v>241</v>
      </c>
    </row>
    <row r="323" spans="5:13" s="49" customFormat="1" ht="21.95" hidden="1" customHeight="1" outlineLevel="1">
      <c r="E323" s="102">
        <v>181</v>
      </c>
      <c r="F323" s="49" t="s">
        <v>242</v>
      </c>
    </row>
    <row r="324" spans="5:13" s="49" customFormat="1" ht="21.95" hidden="1" customHeight="1" outlineLevel="1">
      <c r="E324" s="102">
        <v>202</v>
      </c>
      <c r="F324" s="49" t="s">
        <v>243</v>
      </c>
    </row>
    <row r="325" spans="5:13" s="49" customFormat="1" ht="21.95" hidden="1" customHeight="1" outlineLevel="1">
      <c r="E325" s="102">
        <v>203</v>
      </c>
      <c r="F325" s="49" t="s">
        <v>244</v>
      </c>
    </row>
    <row r="326" spans="5:13" s="49" customFormat="1" ht="21.95" hidden="1" customHeight="1" outlineLevel="1"/>
    <row r="327" spans="5:13" s="49" customFormat="1" ht="21.95" hidden="1" customHeight="1" outlineLevel="1"/>
    <row r="328" spans="5:13" s="49" customFormat="1" ht="21.95" hidden="1" customHeight="1" outlineLevel="1"/>
    <row r="329" spans="5:13" s="49" customFormat="1" ht="21.95" hidden="1" customHeight="1" outlineLevel="1"/>
    <row r="330" spans="5:13" s="49" customFormat="1" ht="18.75" hidden="1" customHeight="1" outlineLevel="1">
      <c r="M330" s="49" t="s">
        <v>74</v>
      </c>
    </row>
    <row r="331" spans="5:13" s="49" customFormat="1" ht="18.75" collapsed="1"/>
    <row r="332" spans="5:13" s="49" customFormat="1" ht="18.75"/>
    <row r="333" spans="5:13" s="49" customFormat="1" ht="18.75"/>
    <row r="334" spans="5:13" s="49" customFormat="1" ht="18.75"/>
    <row r="335" spans="5:13" s="49" customFormat="1" ht="18.75"/>
    <row r="336" spans="5:13" s="49" customFormat="1" ht="18.75"/>
    <row r="337" s="49" customFormat="1" ht="18.75"/>
    <row r="338" s="49" customFormat="1" ht="18.75"/>
    <row r="339" s="49" customFormat="1" ht="18.75"/>
    <row r="340" s="49" customFormat="1" ht="18.75"/>
    <row r="341" s="49" customFormat="1" ht="18.75"/>
    <row r="342" s="49" customFormat="1" ht="18.75"/>
    <row r="343" s="49" customFormat="1" ht="18.75"/>
    <row r="344" s="49" customFormat="1" ht="18.75"/>
    <row r="345" s="49" customFormat="1" ht="18.75"/>
    <row r="346" s="49" customFormat="1" ht="18.75"/>
    <row r="347" s="49" customFormat="1" ht="18.75"/>
    <row r="348" s="49" customFormat="1" ht="18.75"/>
    <row r="349" s="49" customFormat="1" ht="18.75"/>
    <row r="350" s="49" customFormat="1" ht="18.75"/>
    <row r="351" s="49" customFormat="1" ht="18.75"/>
    <row r="352" s="49" customFormat="1" ht="18.75"/>
    <row r="353" s="49" customFormat="1" ht="18.75"/>
    <row r="354" s="49" customFormat="1" ht="18.75"/>
    <row r="355" s="49" customFormat="1" ht="18.75"/>
    <row r="356" s="49" customFormat="1" ht="18.75"/>
    <row r="357" s="49" customFormat="1" ht="18.75"/>
    <row r="358" s="49" customFormat="1" ht="18.75"/>
    <row r="359" s="49" customFormat="1" ht="18.75"/>
    <row r="360" s="49" customFormat="1" ht="18.75"/>
    <row r="361" s="49" customFormat="1" ht="18.75"/>
    <row r="362" s="49" customFormat="1" ht="18.75"/>
    <row r="363" s="49" customFormat="1" ht="18.75"/>
    <row r="364" s="49" customFormat="1" ht="18.75"/>
    <row r="365" s="49" customFormat="1" ht="18.75"/>
    <row r="366" s="49" customFormat="1" ht="18.75"/>
    <row r="367" s="49" customFormat="1" ht="18.75"/>
    <row r="368" s="49" customFormat="1" ht="18.75"/>
    <row r="369" s="49" customFormat="1" ht="18.75"/>
    <row r="370" s="49" customFormat="1" ht="18.75"/>
    <row r="371" s="49" customFormat="1" ht="18.75"/>
    <row r="372" s="49" customFormat="1" ht="18.75"/>
    <row r="373" s="49" customFormat="1" ht="18.75"/>
    <row r="374" s="49" customFormat="1" ht="18.75"/>
    <row r="375" s="49" customFormat="1" ht="18.75"/>
    <row r="376" s="49" customFormat="1" ht="18.75"/>
    <row r="377" s="49" customFormat="1" ht="18.75"/>
    <row r="378" s="49" customFormat="1" ht="18.75"/>
    <row r="379" s="49" customFormat="1" ht="18.75"/>
    <row r="380" s="49" customFormat="1" ht="18.75"/>
    <row r="381" s="49" customFormat="1" ht="18.75"/>
    <row r="382" s="49" customFormat="1" ht="18.75"/>
    <row r="383" s="49" customFormat="1" ht="18.75"/>
  </sheetData>
  <mergeCells count="7">
    <mergeCell ref="E22:F22"/>
    <mergeCell ref="E21:F21"/>
    <mergeCell ref="K2:M2"/>
    <mergeCell ref="A5:M5"/>
    <mergeCell ref="E14:F14"/>
    <mergeCell ref="E15:E19"/>
    <mergeCell ref="E20:F20"/>
  </mergeCells>
  <phoneticPr fontId="20"/>
  <pageMargins left="0.59055118110236227" right="0" top="0.55118110236220474" bottom="0.55118110236220474" header="0.31496062992125984" footer="0.19685039370078741"/>
  <pageSetup paperSize="9" scale="70" fitToWidth="2" fitToHeight="0" orientation="portrait" r:id="rId1"/>
  <headerFooter>
    <oddFooter>&amp;C&amp;20&amp;P／&amp;N</oddFooter>
  </headerFooter>
  <rowBreaks count="1" manualBreakCount="1">
    <brk id="56" max="12" man="1"/>
  </rowBreaks>
  <colBreaks count="1" manualBreakCount="1">
    <brk id="14" max="10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要望障害一覧</vt:lpstr>
      <vt:lpstr>集計表 (2020～)</vt:lpstr>
      <vt:lpstr>Sheet1</vt:lpstr>
      <vt:lpstr>報告用集計</vt:lpstr>
      <vt:lpstr>'集計表 (2020～)'!Print_Area</vt:lpstr>
      <vt:lpstr>報告用集計!Print_Area</vt:lpstr>
      <vt:lpstr>要望障害一覧!Print_Area</vt:lpstr>
      <vt:lpstr>要望障害一覧!Print_Titles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ascot</dc:creator>
  <cp:lastModifiedBy>nagaishi</cp:lastModifiedBy>
  <cp:lastPrinted>2021-06-29T12:56:08Z</cp:lastPrinted>
  <dcterms:created xsi:type="dcterms:W3CDTF">2012-02-11T11:56:30Z</dcterms:created>
  <dcterms:modified xsi:type="dcterms:W3CDTF">2023-08-25T01:43:37Z</dcterms:modified>
</cp:coreProperties>
</file>